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Φύλλο1" sheetId="1" r:id="rId1"/>
  </sheets>
  <definedNames>
    <definedName name="_xlnm.Print_Area" localSheetId="0">'Φύλλο1'!$A$1:$F$32</definedName>
  </definedNames>
  <calcPr fullCalcOnLoad="1"/>
</workbook>
</file>

<file path=xl/sharedStrings.xml><?xml version="1.0" encoding="utf-8"?>
<sst xmlns="http://schemas.openxmlformats.org/spreadsheetml/2006/main" count="94" uniqueCount="49">
  <si>
    <t>ΚΥΚΛ.ΕΡΓΑΣ. ΑΝΑΦΟΡΑΣ</t>
  </si>
  <si>
    <t>ΠΟΣΟΣΤ. ΔΙΑΦ. ΕΚΡ.- ΕΙΣΦ</t>
  </si>
  <si>
    <t>ΕΝΙΣΧΥΣΗ</t>
  </si>
  <si>
    <t>ΕΝΙΣΧΥΣΗ ΜΕ ΤΗ ΜΟΡΦΗ ΕΠΙΣΤΡΕΠΤΕΑΣ ΠΡΟΚΑΤΑΒΟΛΗΣ ΓΙΑ ΕΠΙΧΕΙΡΗΣΕΙΣ ΠΟΥ ΕΠΛΗΓΗΣΑΝ ΟΙΚΟΝΟΜΙΚΑ ΛΟΓΩ ΤΗΣ ΝΟΣΟΥ COVID - 19 (ΑΠΟΦ. ΓΔΟΥ 94/03.05.2020)</t>
  </si>
  <si>
    <t xml:space="preserve">ΕΙΔΟΣ ΕΠΙΧΕΙΡΗΣΗΣ </t>
  </si>
  <si>
    <t>ΚΑΤΗΓΟΡΙΑ ΕΠΙΧ/ΣΗΣ</t>
  </si>
  <si>
    <t>Υποκείμενη σε ΦΠΑ που τηρεί απλογραφικά βιβλία</t>
  </si>
  <si>
    <t>Υποκείμενη σε ΦΠΑ που τηρεί διπλογραφικά βιβλία</t>
  </si>
  <si>
    <t xml:space="preserve">ΕΠΩΝΥΜΙΑ ΕΠΙΧ/ΣΗΣ </t>
  </si>
  <si>
    <t>Επιχείρηση κάθε νομικής μορφής, συμπεριλαμβανόμενης της ατομικής, η οποία απασχολούσε 1 έως 500 εργαζόμενους κατά την 31/3/20, που πληροί τα κριτήρια των παρ. 2 και 3 του άρθρου3 της ΓΔΟΥ 94/2020</t>
  </si>
  <si>
    <t>Επιχείρηση με τη μορφή Ο.Ε., Ε.Ε., Ε.Π.Ε.,  η οποία δεν απασχολούσε εργαζόμενους κατά την 31/3/20, που πληροί τα κριτήρια των παρ. 2 και 3 του άρθρου3 της ΓΔΟΥ 94/2020</t>
  </si>
  <si>
    <t>αα</t>
  </si>
  <si>
    <t>ββ</t>
  </si>
  <si>
    <t>γγ</t>
  </si>
  <si>
    <t>δδ</t>
  </si>
  <si>
    <t>εε</t>
  </si>
  <si>
    <t>στστ</t>
  </si>
  <si>
    <t>ΚΥΚΛΟΣ ΕΡΓΑΣΙΩΝ ΦΠΑ  Δ΄ ΤΡΙΜΗΝΟΥ 2019 (ΚΩΔ. 312)</t>
  </si>
  <si>
    <t>ΚΥΚΛΟΣ ΕΡΓΑΣΙΩΝ Φ.Π.Α. ΦΕΒΡΟΥΑΡΙΟΥ 2020 (ΚΩΔ. 312)</t>
  </si>
  <si>
    <t>ΣΥΝΟΛΙΚΟΣ ΕΤΗΣΙΟΣ ΚΥΚΛΟΣ ΕΡΓΑΣΙΩΝ ΦΠΑ  ΕΤΟΥΣ 2019 (ΚΩΔ. 312)</t>
  </si>
  <si>
    <t>ΑΚΑΘ. ΕΣΟΔΑ ΑΝΑΦΟΡΑΣ</t>
  </si>
  <si>
    <t>ΑΚΑΘΑΡΙΣΤΑ ΕΣΟΔΑ ΜΗΝΟΣ ΦΕΒΡΟΥΑΡΙΟΥ 2020</t>
  </si>
  <si>
    <t>ΕΡΓΑΖΟΜ. ΣΕ ΑΝΑΣΤ.</t>
  </si>
  <si>
    <t>ΠΡΟΚΕΙΤΑΙ ΓΙΑ ΕΠΙΧΕΙΡΗΣΗ ΓΙΑ ΤΗΝ ΟΠΟΙΑ ΕΧΟΥΝ ΛΗΦΘΕΙ ΜΕΤΡΑ ΑΝΑΣΤΟΛΗΣ ή ΑΠΑΓΟΡΕΥΣΗΣ ΛΕΙΤΟΥΡΓΙΑΣ (Περίπτ. ζ΄ άρθρ. 3 και Παράρτημα III της ΓΔΟΥ 94/20)</t>
  </si>
  <si>
    <t>ΝΑΙ</t>
  </si>
  <si>
    <t>ΟΧΙ</t>
  </si>
  <si>
    <t>ΚΥΚΛ.ΕΡΓΑΣ. Α ΤΡΙΜ 20</t>
  </si>
  <si>
    <t>ΚΥΚΛ.ΕΡΓΑΣ. ΜΑΡΤ. 20</t>
  </si>
  <si>
    <t>ΑΚΑΘ.ΕΣΟΔΑ Α ΤΡΙΜ 20</t>
  </si>
  <si>
    <t>ΑΚΑΘ.ΕΣΟΔΑ ΜΑΡΤΙΟΥ 20</t>
  </si>
  <si>
    <t>ΜΕΙΩΣΗ</t>
  </si>
  <si>
    <t>ΠΟΣΟΣΤ. ΜΕΙΩΣ.</t>
  </si>
  <si>
    <t>ΚΥΚΛ. ΕΡΓ. - ΑΚ. ΕΣ. ΑΝΑΦ.</t>
  </si>
  <si>
    <t>ΔΙΚΑΙΟΥΧΟΣ</t>
  </si>
  <si>
    <t>ΠΟΣ. ΔΙΑΦ. ΕΣΟΔ.- ΕΞΟΔ</t>
  </si>
  <si>
    <t>ΠΟΣΟΣΤ. ΔΙΑΦΟΡΑΣ</t>
  </si>
  <si>
    <t>Κ.Ε.Α - Κ.Ε. Α ΤΡ</t>
  </si>
  <si>
    <t>Κ.Ε.Α - Κ.Ε. ΜΑΡΤ</t>
  </si>
  <si>
    <t>Α.Ε.Α. -Α.Ε. Α ΤΡΙΜ</t>
  </si>
  <si>
    <t>Α.Ε.Α. -Α.Ε. ΜΑΡΤ.</t>
  </si>
  <si>
    <t>ΣΥΝ. ΕΡΓΑΖΟΜ.</t>
  </si>
  <si>
    <t>ΕΛΑΧ. ΕΝΥΣΧ.</t>
  </si>
  <si>
    <t>ΤΕΛ. ΠΟΣΟ ΕΝΙΣΧ.</t>
  </si>
  <si>
    <t>Καραγιαννόπουλος Γιάννης</t>
  </si>
  <si>
    <t>Ιωάννινα</t>
  </si>
  <si>
    <t>karag_gi@yahoo.gr</t>
  </si>
  <si>
    <t>Μη υποκείμενη σε ΦΠΑ ή υποκείμενη και απαλλασσόμενη από ΦΠΑ που τηρεί απλογραφικά βιβλία</t>
  </si>
  <si>
    <t>Μη υποκείμενη σε ΦΠΑ ή υποκείμενη και απαλλασσόμενη από ΦΠΑ που τηρεί διπλογραφικά βιβλία</t>
  </si>
  <si>
    <t>(Πρέπει να συμπληρωθούν όλα τα κελιά που εμφανίζονται με κίτρινο χρώμα)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</si>
</sst>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i/>
      <sz val="9"/>
      <color indexed="30"/>
      <name val="Times New Roman"/>
      <family val="1"/>
    </font>
    <font>
      <sz val="8"/>
      <color indexed="30"/>
      <name val="Arial"/>
      <family val="2"/>
    </font>
    <font>
      <b/>
      <sz val="11"/>
      <color indexed="10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rgb="FF0070C0"/>
      <name val="Arial"/>
      <family val="2"/>
    </font>
    <font>
      <i/>
      <sz val="9"/>
      <color rgb="FF0070C0"/>
      <name val="Times New Roman"/>
      <family val="1"/>
    </font>
    <font>
      <sz val="8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0">
    <xf numFmtId="0" fontId="0" fillId="0" borderId="0" xfId="0" applyFont="1" applyAlignment="1">
      <alignment/>
    </xf>
    <xf numFmtId="4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4" fontId="55" fillId="33" borderId="0" xfId="0" applyNumberFormat="1" applyFont="1" applyFill="1" applyAlignment="1">
      <alignment horizontal="center" vertical="center"/>
    </xf>
    <xf numFmtId="1" fontId="55" fillId="33" borderId="0" xfId="0" applyNumberFormat="1" applyFont="1" applyFill="1" applyAlignment="1">
      <alignment horizontal="center" vertical="center"/>
    </xf>
    <xf numFmtId="1" fontId="55" fillId="16" borderId="10" xfId="0" applyNumberFormat="1" applyFont="1" applyFill="1" applyBorder="1" applyAlignment="1">
      <alignment horizontal="center" vertical="center"/>
    </xf>
    <xf numFmtId="1" fontId="55" fillId="16" borderId="11" xfId="0" applyNumberFormat="1" applyFont="1" applyFill="1" applyBorder="1" applyAlignment="1">
      <alignment horizontal="center" vertical="center"/>
    </xf>
    <xf numFmtId="1" fontId="55" fillId="16" borderId="12" xfId="0" applyNumberFormat="1" applyFont="1" applyFill="1" applyBorder="1" applyAlignment="1">
      <alignment horizontal="center" vertical="center"/>
    </xf>
    <xf numFmtId="4" fontId="55" fillId="33" borderId="0" xfId="0" applyNumberFormat="1" applyFont="1" applyFill="1" applyAlignment="1">
      <alignment vertical="center"/>
    </xf>
    <xf numFmtId="4" fontId="58" fillId="0" borderId="0" xfId="0" applyNumberFormat="1" applyFont="1" applyAlignment="1">
      <alignment horizontal="left" vertical="center"/>
    </xf>
    <xf numFmtId="3" fontId="59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vertical="center"/>
    </xf>
    <xf numFmtId="1" fontId="56" fillId="34" borderId="0" xfId="0" applyNumberFormat="1" applyFont="1" applyFill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4" fontId="61" fillId="0" borderId="0" xfId="0" applyNumberFormat="1" applyFont="1" applyFill="1" applyAlignment="1">
      <alignment horizontal="center" vertical="center"/>
    </xf>
    <xf numFmtId="4" fontId="3" fillId="16" borderId="0" xfId="0" applyNumberFormat="1" applyFont="1" applyFill="1" applyAlignment="1">
      <alignment horizontal="left" vertical="center"/>
    </xf>
    <xf numFmtId="4" fontId="61" fillId="16" borderId="0" xfId="0" applyNumberFormat="1" applyFont="1" applyFill="1" applyAlignment="1">
      <alignment horizontal="left" vertical="center"/>
    </xf>
    <xf numFmtId="1" fontId="55" fillId="0" borderId="0" xfId="0" applyNumberFormat="1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58" fillId="16" borderId="0" xfId="0" applyNumberFormat="1" applyFont="1" applyFill="1" applyAlignment="1">
      <alignment horizontal="left" vertical="center"/>
    </xf>
    <xf numFmtId="4" fontId="58" fillId="16" borderId="0" xfId="0" applyNumberFormat="1" applyFont="1" applyFill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1" fontId="57" fillId="0" borderId="0" xfId="0" applyNumberFormat="1" applyFont="1" applyAlignment="1">
      <alignment horizontal="center" vertical="center"/>
    </xf>
    <xf numFmtId="1" fontId="59" fillId="0" borderId="0" xfId="0" applyNumberFormat="1" applyFont="1" applyAlignment="1">
      <alignment horizontal="center" vertical="center"/>
    </xf>
    <xf numFmtId="10" fontId="55" fillId="0" borderId="0" xfId="0" applyNumberFormat="1" applyFont="1" applyAlignment="1">
      <alignment vertical="center"/>
    </xf>
    <xf numFmtId="10" fontId="58" fillId="0" borderId="0" xfId="0" applyNumberFormat="1" applyFont="1" applyAlignment="1">
      <alignment vertical="center"/>
    </xf>
    <xf numFmtId="10" fontId="55" fillId="0" borderId="0" xfId="0" applyNumberFormat="1" applyFont="1" applyAlignment="1">
      <alignment horizontal="center" vertical="center"/>
    </xf>
    <xf numFmtId="4" fontId="55" fillId="0" borderId="0" xfId="0" applyNumberFormat="1" applyFont="1" applyFill="1" applyAlignment="1">
      <alignment vertical="center"/>
    </xf>
    <xf numFmtId="4" fontId="58" fillId="0" borderId="0" xfId="0" applyNumberFormat="1" applyFont="1" applyFill="1" applyAlignment="1">
      <alignment horizontal="center" vertical="center"/>
    </xf>
    <xf numFmtId="10" fontId="56" fillId="34" borderId="13" xfId="0" applyNumberFormat="1" applyFont="1" applyFill="1" applyBorder="1" applyAlignment="1">
      <alignment horizontal="center" vertical="center"/>
    </xf>
    <xf numFmtId="10" fontId="62" fillId="34" borderId="13" xfId="0" applyNumberFormat="1" applyFont="1" applyFill="1" applyBorder="1" applyAlignment="1">
      <alignment horizontal="center" vertical="center"/>
    </xf>
    <xf numFmtId="10" fontId="55" fillId="0" borderId="0" xfId="0" applyNumberFormat="1" applyFont="1" applyFill="1" applyAlignment="1">
      <alignment horizontal="center" vertical="center"/>
    </xf>
    <xf numFmtId="10" fontId="56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3" fontId="59" fillId="35" borderId="0" xfId="0" applyNumberFormat="1" applyFont="1" applyFill="1" applyAlignment="1">
      <alignment horizontal="center" vertical="center"/>
    </xf>
    <xf numFmtId="3" fontId="2" fillId="35" borderId="0" xfId="0" applyNumberFormat="1" applyFont="1" applyFill="1" applyAlignment="1">
      <alignment horizontal="center" vertical="center"/>
    </xf>
    <xf numFmtId="4" fontId="56" fillId="35" borderId="0" xfId="0" applyNumberFormat="1" applyFont="1" applyFill="1" applyAlignment="1">
      <alignment horizontal="center" vertical="center"/>
    </xf>
    <xf numFmtId="4" fontId="55" fillId="35" borderId="0" xfId="0" applyNumberFormat="1" applyFont="1" applyFill="1" applyAlignment="1">
      <alignment horizontal="center" vertical="center"/>
    </xf>
    <xf numFmtId="10" fontId="56" fillId="35" borderId="0" xfId="0" applyNumberFormat="1" applyFont="1" applyFill="1" applyAlignment="1">
      <alignment horizontal="center" vertical="center"/>
    </xf>
    <xf numFmtId="4" fontId="58" fillId="35" borderId="0" xfId="0" applyNumberFormat="1" applyFont="1" applyFill="1" applyAlignment="1">
      <alignment vertical="center"/>
    </xf>
    <xf numFmtId="4" fontId="55" fillId="35" borderId="0" xfId="0" applyNumberFormat="1" applyFont="1" applyFill="1" applyAlignment="1">
      <alignment vertical="center"/>
    </xf>
    <xf numFmtId="4" fontId="55" fillId="34" borderId="0" xfId="0" applyNumberFormat="1" applyFont="1" applyFill="1" applyAlignment="1">
      <alignment horizontal="center" vertical="center"/>
    </xf>
    <xf numFmtId="1" fontId="55" fillId="34" borderId="0" xfId="0" applyNumberFormat="1" applyFont="1" applyFill="1" applyAlignment="1">
      <alignment horizontal="center" vertical="center"/>
    </xf>
    <xf numFmtId="3" fontId="59" fillId="34" borderId="0" xfId="0" applyNumberFormat="1" applyFont="1" applyFill="1" applyAlignment="1">
      <alignment horizontal="center" vertical="center"/>
    </xf>
    <xf numFmtId="4" fontId="58" fillId="34" borderId="0" xfId="0" applyNumberFormat="1" applyFont="1" applyFill="1" applyAlignment="1">
      <alignment horizontal="left" vertical="center"/>
    </xf>
    <xf numFmtId="4" fontId="58" fillId="34" borderId="0" xfId="0" applyNumberFormat="1" applyFont="1" applyFill="1" applyAlignment="1">
      <alignment horizontal="center" vertical="center"/>
    </xf>
    <xf numFmtId="4" fontId="58" fillId="34" borderId="0" xfId="0" applyNumberFormat="1" applyFont="1" applyFill="1" applyAlignment="1">
      <alignment vertical="center"/>
    </xf>
    <xf numFmtId="4" fontId="55" fillId="34" borderId="0" xfId="0" applyNumberFormat="1" applyFont="1" applyFill="1" applyAlignment="1">
      <alignment vertical="center"/>
    </xf>
    <xf numFmtId="164" fontId="63" fillId="34" borderId="13" xfId="0" applyNumberFormat="1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horizontal="center" vertical="center"/>
    </xf>
    <xf numFmtId="1" fontId="55" fillId="33" borderId="14" xfId="0" applyNumberFormat="1" applyFont="1" applyFill="1" applyBorder="1" applyAlignment="1">
      <alignment horizontal="center" vertical="center"/>
    </xf>
    <xf numFmtId="4" fontId="56" fillId="34" borderId="13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55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55" fillId="32" borderId="13" xfId="0" applyNumberFormat="1" applyFont="1" applyFill="1" applyBorder="1" applyAlignment="1" applyProtection="1">
      <alignment horizontal="center" vertical="center"/>
      <protection locked="0"/>
    </xf>
    <xf numFmtId="4" fontId="55" fillId="32" borderId="10" xfId="0" applyNumberFormat="1" applyFont="1" applyFill="1" applyBorder="1" applyAlignment="1" applyProtection="1">
      <alignment horizontal="center" vertical="center"/>
      <protection locked="0"/>
    </xf>
    <xf numFmtId="4" fontId="55" fillId="32" borderId="11" xfId="0" applyNumberFormat="1" applyFont="1" applyFill="1" applyBorder="1" applyAlignment="1" applyProtection="1">
      <alignment horizontal="center" vertical="center"/>
      <protection locked="0"/>
    </xf>
    <xf numFmtId="4" fontId="55" fillId="32" borderId="12" xfId="0" applyNumberFormat="1" applyFont="1" applyFill="1" applyBorder="1" applyAlignment="1" applyProtection="1">
      <alignment horizontal="center" vertical="center"/>
      <protection locked="0"/>
    </xf>
    <xf numFmtId="4" fontId="64" fillId="16" borderId="15" xfId="0" applyNumberFormat="1" applyFont="1" applyFill="1" applyBorder="1" applyAlignment="1" applyProtection="1">
      <alignment horizontal="center" vertical="center"/>
      <protection locked="0"/>
    </xf>
    <xf numFmtId="4" fontId="4" fillId="32" borderId="13" xfId="0" applyNumberFormat="1" applyFont="1" applyFill="1" applyBorder="1" applyAlignment="1" applyProtection="1">
      <alignment horizontal="center" vertical="center"/>
      <protection locked="0"/>
    </xf>
    <xf numFmtId="3" fontId="4" fillId="32" borderId="13" xfId="0" applyNumberFormat="1" applyFont="1" applyFill="1" applyBorder="1" applyAlignment="1" applyProtection="1">
      <alignment horizontal="center" vertical="center"/>
      <protection locked="0"/>
    </xf>
    <xf numFmtId="165" fontId="56" fillId="34" borderId="13" xfId="0" applyNumberFormat="1" applyFont="1" applyFill="1" applyBorder="1" applyAlignment="1">
      <alignment horizontal="center" vertical="center"/>
    </xf>
    <xf numFmtId="3" fontId="56" fillId="34" borderId="0" xfId="0" applyNumberFormat="1" applyFont="1" applyFill="1" applyAlignment="1">
      <alignment horizontal="center" vertical="center"/>
    </xf>
    <xf numFmtId="4" fontId="56" fillId="34" borderId="16" xfId="0" applyNumberFormat="1" applyFont="1" applyFill="1" applyBorder="1" applyAlignment="1">
      <alignment horizontal="center" vertical="center"/>
    </xf>
    <xf numFmtId="4" fontId="56" fillId="34" borderId="17" xfId="0" applyNumberFormat="1" applyFont="1" applyFill="1" applyBorder="1" applyAlignment="1">
      <alignment horizontal="center" vertical="center"/>
    </xf>
    <xf numFmtId="4" fontId="56" fillId="34" borderId="18" xfId="0" applyNumberFormat="1" applyFont="1" applyFill="1" applyBorder="1" applyAlignment="1">
      <alignment horizontal="center" vertical="center"/>
    </xf>
    <xf numFmtId="4" fontId="55" fillId="16" borderId="13" xfId="0" applyNumberFormat="1" applyFont="1" applyFill="1" applyBorder="1" applyAlignment="1">
      <alignment horizontal="right" vertical="center"/>
    </xf>
    <xf numFmtId="4" fontId="65" fillId="33" borderId="0" xfId="0" applyNumberFormat="1" applyFont="1" applyFill="1" applyBorder="1" applyAlignment="1">
      <alignment horizontal="left"/>
    </xf>
    <xf numFmtId="4" fontId="62" fillId="34" borderId="16" xfId="0" applyNumberFormat="1" applyFont="1" applyFill="1" applyBorder="1" applyAlignment="1">
      <alignment horizontal="center" vertical="center"/>
    </xf>
    <xf numFmtId="4" fontId="62" fillId="34" borderId="17" xfId="0" applyNumberFormat="1" applyFont="1" applyFill="1" applyBorder="1" applyAlignment="1">
      <alignment horizontal="center" vertical="center"/>
    </xf>
    <xf numFmtId="4" fontId="62" fillId="34" borderId="18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Alignment="1">
      <alignment horizontal="center" vertical="center" wrapText="1"/>
    </xf>
    <xf numFmtId="4" fontId="56" fillId="16" borderId="13" xfId="0" applyNumberFormat="1" applyFont="1" applyFill="1" applyBorder="1" applyAlignment="1">
      <alignment horizontal="right" vertical="center"/>
    </xf>
    <xf numFmtId="4" fontId="57" fillId="32" borderId="13" xfId="0" applyNumberFormat="1" applyFont="1" applyFill="1" applyBorder="1" applyAlignment="1" applyProtection="1">
      <alignment horizontal="left" vertical="center" wrapText="1"/>
      <protection locked="0"/>
    </xf>
    <xf numFmtId="4" fontId="56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56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56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66" fillId="33" borderId="19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left"/>
    </xf>
    <xf numFmtId="1" fontId="67" fillId="33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4" fontId="69" fillId="33" borderId="0" xfId="0" applyNumberFormat="1" applyFont="1" applyFill="1" applyBorder="1" applyAlignment="1">
      <alignment horizontal="left" vertical="center" wrapText="1"/>
    </xf>
    <xf numFmtId="4" fontId="70" fillId="16" borderId="16" xfId="0" applyNumberFormat="1" applyFont="1" applyFill="1" applyBorder="1" applyAlignment="1">
      <alignment horizontal="right" vertical="center" wrapText="1"/>
    </xf>
    <xf numFmtId="4" fontId="70" fillId="16" borderId="17" xfId="0" applyNumberFormat="1" applyFont="1" applyFill="1" applyBorder="1" applyAlignment="1">
      <alignment horizontal="right" vertical="center" wrapText="1"/>
    </xf>
    <xf numFmtId="4" fontId="70" fillId="16" borderId="18" xfId="0" applyNumberFormat="1" applyFont="1" applyFill="1" applyBorder="1" applyAlignment="1">
      <alignment horizontal="right" vertical="center" wrapText="1"/>
    </xf>
    <xf numFmtId="4" fontId="55" fillId="16" borderId="16" xfId="0" applyNumberFormat="1" applyFont="1" applyFill="1" applyBorder="1" applyAlignment="1">
      <alignment horizontal="right" vertical="center"/>
    </xf>
    <xf numFmtId="4" fontId="55" fillId="16" borderId="17" xfId="0" applyNumberFormat="1" applyFont="1" applyFill="1" applyBorder="1" applyAlignment="1">
      <alignment horizontal="right" vertical="center"/>
    </xf>
    <xf numFmtId="4" fontId="55" fillId="16" borderId="18" xfId="0" applyNumberFormat="1" applyFont="1" applyFill="1" applyBorder="1" applyAlignment="1">
      <alignment horizontal="right" vertical="center"/>
    </xf>
    <xf numFmtId="4" fontId="56" fillId="34" borderId="13" xfId="0" applyNumberFormat="1" applyFont="1" applyFill="1" applyBorder="1" applyAlignment="1">
      <alignment horizontal="center" vertical="center"/>
    </xf>
    <xf numFmtId="4" fontId="55" fillId="16" borderId="20" xfId="0" applyNumberFormat="1" applyFont="1" applyFill="1" applyBorder="1" applyAlignment="1">
      <alignment horizontal="right" vertical="center"/>
    </xf>
    <xf numFmtId="4" fontId="55" fillId="16" borderId="14" xfId="0" applyNumberFormat="1" applyFont="1" applyFill="1" applyBorder="1" applyAlignment="1">
      <alignment horizontal="right" vertical="center"/>
    </xf>
    <xf numFmtId="4" fontId="55" fillId="16" borderId="21" xfId="0" applyNumberFormat="1" applyFont="1" applyFill="1" applyBorder="1" applyAlignment="1">
      <alignment horizontal="right" vertical="center"/>
    </xf>
    <xf numFmtId="4" fontId="55" fillId="16" borderId="22" xfId="0" applyNumberFormat="1" applyFont="1" applyFill="1" applyBorder="1" applyAlignment="1">
      <alignment horizontal="right" vertical="center"/>
    </xf>
    <xf numFmtId="4" fontId="55" fillId="16" borderId="0" xfId="0" applyNumberFormat="1" applyFont="1" applyFill="1" applyBorder="1" applyAlignment="1">
      <alignment horizontal="right" vertical="center"/>
    </xf>
    <xf numFmtId="4" fontId="55" fillId="16" borderId="23" xfId="0" applyNumberFormat="1" applyFont="1" applyFill="1" applyBorder="1" applyAlignment="1">
      <alignment horizontal="right" vertical="center"/>
    </xf>
    <xf numFmtId="4" fontId="55" fillId="16" borderId="24" xfId="0" applyNumberFormat="1" applyFont="1" applyFill="1" applyBorder="1" applyAlignment="1">
      <alignment horizontal="right" vertical="center"/>
    </xf>
    <xf numFmtId="4" fontId="55" fillId="16" borderId="19" xfId="0" applyNumberFormat="1" applyFont="1" applyFill="1" applyBorder="1" applyAlignment="1">
      <alignment horizontal="right" vertical="center"/>
    </xf>
    <xf numFmtId="4" fontId="55" fillId="16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3"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rgb="FFFF0000"/>
      </font>
      <fill>
        <patternFill>
          <bgColor theme="6" tint="0.3999499976634979"/>
        </patternFill>
      </fill>
    </dxf>
    <dxf>
      <font>
        <color rgb="FFFF0000"/>
      </font>
    </dxf>
    <dxf>
      <font>
        <color rgb="FFFF0000"/>
      </font>
      <fill>
        <patternFill>
          <bgColor theme="6" tint="0.3999499976634979"/>
        </patternFill>
      </fill>
    </dxf>
    <dxf>
      <font>
        <color rgb="FFFF0000"/>
      </font>
      <fill>
        <patternFill>
          <bgColor theme="6" tint="0.3999499976634979"/>
        </patternFill>
      </fill>
    </dxf>
    <dxf>
      <font>
        <color rgb="FFFF0000"/>
      </font>
      <fill>
        <patternFill>
          <bgColor theme="6" tint="0.3999499976634979"/>
        </patternFill>
      </fill>
    </dxf>
    <dxf>
      <font>
        <color rgb="FFFF0000"/>
      </font>
      <fill>
        <patternFill>
          <bgColor theme="6" tint="0.3999499976634979"/>
        </patternFill>
      </fill>
      <border/>
    </dxf>
    <dxf>
      <font>
        <color rgb="FFFF0000"/>
      </font>
      <border/>
    </dxf>
    <dxf>
      <font>
        <color theme="1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="90" zoomScaleNormal="90" zoomScalePageLayoutView="0" workbookViewId="0" topLeftCell="A1">
      <selection activeCell="D4" sqref="D4:F4"/>
    </sheetView>
  </sheetViews>
  <sheetFormatPr defaultColWidth="13.28125" defaultRowHeight="21.75" customHeight="1"/>
  <cols>
    <col min="1" max="1" width="2.140625" style="1" customWidth="1"/>
    <col min="2" max="2" width="4.7109375" style="63" customWidth="1"/>
    <col min="3" max="3" width="22.140625" style="63" customWidth="1"/>
    <col min="4" max="4" width="42.8515625" style="63" customWidth="1"/>
    <col min="5" max="5" width="8.421875" style="2" customWidth="1"/>
    <col min="6" max="6" width="21.421875" style="63" customWidth="1"/>
    <col min="7" max="9" width="13.28125" style="63" customWidth="1"/>
    <col min="10" max="14" width="7.8515625" style="63" hidden="1" customWidth="1"/>
    <col min="15" max="15" width="7.8515625" style="2" hidden="1" customWidth="1"/>
    <col min="16" max="16" width="7.8515625" style="63" hidden="1" customWidth="1"/>
    <col min="17" max="17" width="6.421875" style="13" hidden="1" customWidth="1"/>
    <col min="18" max="18" width="22.7109375" style="12" hidden="1" customWidth="1"/>
    <col min="19" max="19" width="20.421875" style="16" hidden="1" customWidth="1"/>
    <col min="20" max="20" width="16.421875" style="17" hidden="1" customWidth="1"/>
    <col min="21" max="21" width="14.28125" style="17" hidden="1" customWidth="1"/>
    <col min="22" max="22" width="23.28125" style="17" hidden="1" customWidth="1"/>
    <col min="23" max="23" width="23.140625" style="17" hidden="1" customWidth="1"/>
    <col min="24" max="24" width="21.28125" style="17" hidden="1" customWidth="1"/>
    <col min="25" max="25" width="18.140625" style="17" hidden="1" customWidth="1"/>
    <col min="26" max="27" width="18.140625" style="1" hidden="1" customWidth="1"/>
    <col min="28" max="29" width="13.28125" style="1" hidden="1" customWidth="1"/>
    <col min="30" max="30" width="17.7109375" style="1" hidden="1" customWidth="1"/>
    <col min="31" max="16384" width="13.28125" style="1" customWidth="1"/>
  </cols>
  <sheetData>
    <row r="1" spans="1:34" ht="42.75" customHeight="1">
      <c r="A1" s="11"/>
      <c r="B1" s="83" t="s">
        <v>3</v>
      </c>
      <c r="C1" s="83"/>
      <c r="D1" s="83"/>
      <c r="E1" s="83"/>
      <c r="F1" s="83"/>
      <c r="G1" s="6"/>
      <c r="H1" s="6"/>
      <c r="I1" s="6"/>
      <c r="J1" s="50"/>
      <c r="K1" s="50"/>
      <c r="L1" s="50"/>
      <c r="M1" s="50"/>
      <c r="N1" s="50"/>
      <c r="O1" s="51"/>
      <c r="P1" s="50"/>
      <c r="Q1" s="52"/>
      <c r="R1" s="53"/>
      <c r="S1" s="54"/>
      <c r="T1" s="55"/>
      <c r="U1" s="55"/>
      <c r="V1" s="55"/>
      <c r="W1" s="55"/>
      <c r="X1" s="55"/>
      <c r="Y1" s="55"/>
      <c r="Z1" s="56"/>
      <c r="AA1" s="56"/>
      <c r="AB1" s="56"/>
      <c r="AC1" s="56"/>
      <c r="AD1" s="56"/>
      <c r="AE1" s="11"/>
      <c r="AF1" s="11"/>
      <c r="AG1" s="11"/>
      <c r="AH1" s="11"/>
    </row>
    <row r="2" spans="1:34" ht="18" customHeight="1">
      <c r="A2" s="11"/>
      <c r="B2" s="89" t="s">
        <v>48</v>
      </c>
      <c r="C2" s="89"/>
      <c r="D2" s="89"/>
      <c r="E2" s="89"/>
      <c r="F2" s="89"/>
      <c r="G2" s="6"/>
      <c r="H2" s="6"/>
      <c r="I2" s="6"/>
      <c r="AE2" s="11"/>
      <c r="AF2" s="11"/>
      <c r="AG2" s="11"/>
      <c r="AH2" s="11"/>
    </row>
    <row r="3" spans="1:34" ht="35.25" customHeight="1">
      <c r="A3" s="11"/>
      <c r="B3" s="84" t="s">
        <v>8</v>
      </c>
      <c r="C3" s="84"/>
      <c r="D3" s="86"/>
      <c r="E3" s="87"/>
      <c r="F3" s="88"/>
      <c r="G3" s="6"/>
      <c r="H3" s="6"/>
      <c r="I3" s="6"/>
      <c r="AE3" s="11"/>
      <c r="AF3" s="11"/>
      <c r="AG3" s="11"/>
      <c r="AH3" s="11"/>
    </row>
    <row r="4" spans="1:34" ht="42.75" customHeight="1">
      <c r="A4" s="11"/>
      <c r="B4" s="84" t="s">
        <v>4</v>
      </c>
      <c r="C4" s="84"/>
      <c r="D4" s="85"/>
      <c r="E4" s="85"/>
      <c r="F4" s="85"/>
      <c r="G4" s="6"/>
      <c r="H4" s="6"/>
      <c r="I4" s="6"/>
      <c r="O4" s="2">
        <f>IF(D4="",0,1)</f>
        <v>0</v>
      </c>
      <c r="AE4" s="11"/>
      <c r="AF4" s="11"/>
      <c r="AG4" s="11"/>
      <c r="AH4" s="11"/>
    </row>
    <row r="5" spans="1:34" ht="30" customHeight="1">
      <c r="A5" s="11"/>
      <c r="B5" s="84" t="s">
        <v>5</v>
      </c>
      <c r="C5" s="84"/>
      <c r="D5" s="85"/>
      <c r="E5" s="85"/>
      <c r="F5" s="85"/>
      <c r="G5" s="6"/>
      <c r="H5" s="6"/>
      <c r="I5" s="6"/>
      <c r="O5" s="2">
        <f>IF(D5="",0,1)</f>
        <v>0</v>
      </c>
      <c r="R5" s="29" t="s">
        <v>24</v>
      </c>
      <c r="AE5" s="11"/>
      <c r="AF5" s="11"/>
      <c r="AG5" s="11"/>
      <c r="AH5" s="11"/>
    </row>
    <row r="6" spans="1:34" ht="30.75" customHeight="1">
      <c r="A6" s="11"/>
      <c r="B6" s="94" t="s">
        <v>23</v>
      </c>
      <c r="C6" s="95"/>
      <c r="D6" s="95"/>
      <c r="E6" s="96"/>
      <c r="F6" s="64"/>
      <c r="G6" s="6"/>
      <c r="H6" s="6"/>
      <c r="I6" s="6"/>
      <c r="O6" s="2">
        <f>IF(F6="",0,1)</f>
        <v>0</v>
      </c>
      <c r="R6" s="29" t="s">
        <v>25</v>
      </c>
      <c r="AE6" s="11"/>
      <c r="AF6" s="11"/>
      <c r="AG6" s="11"/>
      <c r="AH6" s="11"/>
    </row>
    <row r="7" spans="1:34" ht="21.75" customHeight="1">
      <c r="A7" s="11"/>
      <c r="B7" s="97">
        <f>IF(Q13=1,"ΚΥΚΛΟΣ ΕΡΓΑΣΙΩΝ Φ.Π.Α. Α΄ ΤΡΙΜΗΝΟΥ 2020  (ΚΩΔ. 312)",IF(Q13=2,"ΚΥΚΛΟΣ ΕΡΓΑΣΙΩΝ Φ.Π.Α. ΜΑΡΤΙΟΥ 2020  (ΚΩΔ. 312)",IF(Q13=3,"ΑΚΑΘΑΡΙΣΤΑ ΕΣΟΔΑ  Α΄ ΤΡΙΜΗΝΟΥ 2020",IF(Q13=4,"ΑΚΑΘΑΡΙΣΤΑ ΕΣΟΔΑ ΜΗΝΟΣ ΜΑΡΤΙΟΥ 2020",""))))</f>
      </c>
      <c r="C7" s="98"/>
      <c r="D7" s="98"/>
      <c r="E7" s="99"/>
      <c r="F7" s="65"/>
      <c r="G7" s="6"/>
      <c r="H7" s="6"/>
      <c r="I7" s="6"/>
      <c r="O7" s="2">
        <f>IF(F7="",0,1)</f>
        <v>0</v>
      </c>
      <c r="AE7" s="11"/>
      <c r="AF7" s="11"/>
      <c r="AG7" s="11"/>
      <c r="AH7" s="11"/>
    </row>
    <row r="8" spans="1:34" ht="21.75" customHeight="1">
      <c r="A8" s="11"/>
      <c r="B8" s="101">
        <f>IF(Q13&gt;=3,"ΑΚΑΘΑΡΙΣΤΑ ΕΣΟΔΑ (ΚΩΔ. 047 ΔΗΛΩΣΗΣ Ε3) ΕΤΟΥΣ",IF(Q13=2,"ΚΥΚΛΟΣ ΕΡΓΑΣΙΩΝ Φ.Π.Α. ΜΑΡΤΙΟΥ (ΚΩΔ. 312) ΕΤΟΥΣ",IF(Q13=1,"ΚΥΚΛΟΣ ΕΡΓΑΣΙΩΝ Φ.Π.Α. Α΄ ΤΡΙΜΗΝΟΥ (ΚΩΔ. 312) ΕΤΟΥΣ","")))</f>
      </c>
      <c r="C8" s="102"/>
      <c r="D8" s="103"/>
      <c r="E8" s="8">
        <f>IF(Q13&gt;0,"2017","")</f>
      </c>
      <c r="F8" s="66"/>
      <c r="G8" s="6"/>
      <c r="H8" s="6"/>
      <c r="I8" s="6"/>
      <c r="AE8" s="11"/>
      <c r="AF8" s="11"/>
      <c r="AG8" s="11"/>
      <c r="AH8" s="11"/>
    </row>
    <row r="9" spans="1:34" ht="21.75" customHeight="1">
      <c r="A9" s="11"/>
      <c r="B9" s="104"/>
      <c r="C9" s="105"/>
      <c r="D9" s="106"/>
      <c r="E9" s="9">
        <f>IF(Q13&gt;0,"2018","")</f>
      </c>
      <c r="F9" s="67"/>
      <c r="G9" s="6"/>
      <c r="H9" s="6"/>
      <c r="I9" s="6"/>
      <c r="J9" s="5"/>
      <c r="K9" s="5"/>
      <c r="L9" s="5"/>
      <c r="M9" s="5"/>
      <c r="N9" s="5"/>
      <c r="P9" s="5"/>
      <c r="Q9" s="13">
        <f>IF(D4=R9,1,IF(D4=R10,2,0))</f>
        <v>0</v>
      </c>
      <c r="R9" s="12" t="s">
        <v>9</v>
      </c>
      <c r="AE9" s="11"/>
      <c r="AF9" s="11"/>
      <c r="AG9" s="11"/>
      <c r="AH9" s="11"/>
    </row>
    <row r="10" spans="1:34" ht="21.75" customHeight="1">
      <c r="A10" s="11"/>
      <c r="B10" s="107"/>
      <c r="C10" s="108"/>
      <c r="D10" s="109"/>
      <c r="E10" s="10">
        <f>IF(Q13&gt;0,"2019","")</f>
      </c>
      <c r="F10" s="68"/>
      <c r="G10" s="6"/>
      <c r="H10" s="6"/>
      <c r="I10" s="6"/>
      <c r="J10" s="5"/>
      <c r="K10" s="5"/>
      <c r="L10" s="5"/>
      <c r="M10" s="5"/>
      <c r="N10" s="5"/>
      <c r="P10" s="5"/>
      <c r="R10" s="12" t="s">
        <v>10</v>
      </c>
      <c r="AE10" s="11"/>
      <c r="AF10" s="11"/>
      <c r="AG10" s="11"/>
      <c r="AH10" s="11"/>
    </row>
    <row r="11" spans="1:34" ht="21.75" customHeight="1">
      <c r="A11" s="11"/>
      <c r="B11" s="97">
        <f>IF(Q13=0,"",IF(Q13=3,"",IF(N46=1,R25,"")))</f>
      </c>
      <c r="C11" s="98"/>
      <c r="D11" s="98"/>
      <c r="E11" s="99"/>
      <c r="F11" s="69"/>
      <c r="G11" s="6"/>
      <c r="H11" s="6"/>
      <c r="I11" s="6"/>
      <c r="J11" s="5"/>
      <c r="K11" s="5"/>
      <c r="L11" s="5"/>
      <c r="M11" s="5"/>
      <c r="N11" s="5"/>
      <c r="O11" s="31"/>
      <c r="P11" s="5"/>
      <c r="Q11" s="14"/>
      <c r="AE11" s="11"/>
      <c r="AF11" s="11"/>
      <c r="AG11" s="11"/>
      <c r="AH11" s="11"/>
    </row>
    <row r="12" spans="1:34" ht="21.75" customHeight="1">
      <c r="A12" s="11"/>
      <c r="B12" s="97">
        <f>IF(Q13=0,"",IF(Q13&gt;2,"",IF(O31=1,U25,"")))</f>
      </c>
      <c r="C12" s="98"/>
      <c r="D12" s="98"/>
      <c r="E12" s="99"/>
      <c r="F12" s="69"/>
      <c r="G12" s="6"/>
      <c r="H12" s="6"/>
      <c r="I12" s="6"/>
      <c r="J12" s="5"/>
      <c r="K12" s="5"/>
      <c r="L12" s="5"/>
      <c r="M12" s="5"/>
      <c r="N12" s="32">
        <f>O4*O5*O6*O7*O12</f>
        <v>0</v>
      </c>
      <c r="O12" s="31">
        <f>IF(F8+F9+F10+F11+F12=0,0,1)</f>
        <v>0</v>
      </c>
      <c r="P12" s="5"/>
      <c r="Q12" s="14"/>
      <c r="AE12" s="11"/>
      <c r="AF12" s="11"/>
      <c r="AG12" s="11"/>
      <c r="AH12" s="11"/>
    </row>
    <row r="13" spans="1:34" ht="21.75" customHeight="1">
      <c r="A13" s="11"/>
      <c r="B13" s="77">
        <f>IF(N12=0,"",IF(T51=0,"",IF(Q13&gt;=3,"ΣΥΝΟΛΙΚΑ ΑΚΑΘΑΡΙΣΤΑ ΕΣΟΔΑ (ΚΩΔ. 047 ΔΗΛΩΣΗΣ Ε3) ΕΤΟΥΣ 2019","ΣΥΝΟΛΙΚΟΣ ΚΥΚΛΟΣ ΕΡΓΑΣΙΩΝ Φ.Π.Α. (ΚΩΔ. 312) ΕΤΟΥΣ 2019")))</f>
      </c>
      <c r="C13" s="77"/>
      <c r="D13" s="77"/>
      <c r="E13" s="77"/>
      <c r="F13" s="70"/>
      <c r="G13" s="6"/>
      <c r="H13" s="6"/>
      <c r="I13" s="6"/>
      <c r="O13" s="2">
        <f>IF(B13="",1,IF(F13="",0,1))</f>
        <v>1</v>
      </c>
      <c r="Q13" s="13">
        <f>IF(Q9=0,0,IF(D5=R13,1,IF(D5=R14,2,IF(D5=R15,3,IF(D5=R16,4,0)))))</f>
        <v>0</v>
      </c>
      <c r="R13" s="12" t="s">
        <v>6</v>
      </c>
      <c r="W13" s="19">
        <f>IF(Q9=1,1,0)</f>
        <v>0</v>
      </c>
      <c r="AE13" s="11"/>
      <c r="AF13" s="11"/>
      <c r="AG13" s="11"/>
      <c r="AH13" s="11"/>
    </row>
    <row r="14" spans="1:34" ht="21.75" customHeight="1">
      <c r="A14" s="11"/>
      <c r="B14" s="77">
        <f>IF(N12=0,"",IF(T51=0,"",IF(Q13&gt;=3,"ΣΥΝΟΛΟ ΕΞΟΔΩΝ (ΚΩΔ. 580 ΜΕΙΟΝ 581 ΚΑΙ ΕΝΟΙΚΙΑ - Ε3) ΕΤΟΥΣ 2019","ΣΥΝΟΛΟ ΦΟΡΟΛΟΓΗΤΕΩΝ ΕΙΣΡΟΩΝ Φ.Π.Α. (ΚΩΔ. 367) ΕΤΟΥΣ 2019")))</f>
      </c>
      <c r="C14" s="77"/>
      <c r="D14" s="77"/>
      <c r="E14" s="77"/>
      <c r="F14" s="70"/>
      <c r="G14" s="6"/>
      <c r="H14" s="6"/>
      <c r="I14" s="6"/>
      <c r="O14" s="2">
        <f>IF(B14="",1,IF(F14="",0,1))</f>
        <v>1</v>
      </c>
      <c r="R14" s="12" t="s">
        <v>7</v>
      </c>
      <c r="W14" s="19">
        <f>IF(F15="",1,IF(F15=0,1,0))</f>
        <v>1</v>
      </c>
      <c r="AE14" s="11"/>
      <c r="AF14" s="11"/>
      <c r="AG14" s="11"/>
      <c r="AH14" s="11"/>
    </row>
    <row r="15" spans="1:34" ht="21.75" customHeight="1">
      <c r="A15" s="11"/>
      <c r="B15" s="77">
        <f>IF(N12=0,"",IF(T51=0,"",IF(Q9=1,"ΣΥΝΟΛΟ ΑΠΑΣΧΟΛΟΥΜΕΝΟΥ ΠΡΟΣΩΠΙΚΟΥ ΤΗΝ 31/3/2020","")))</f>
      </c>
      <c r="C15" s="77"/>
      <c r="D15" s="77"/>
      <c r="E15" s="77"/>
      <c r="F15" s="71"/>
      <c r="G15" s="6"/>
      <c r="H15" s="6"/>
      <c r="I15" s="6"/>
      <c r="O15" s="2">
        <f>IF(B15="",1,IF(F15="",0,1))</f>
        <v>1</v>
      </c>
      <c r="R15" s="12" t="s">
        <v>46</v>
      </c>
      <c r="W15" s="73">
        <f>W13*W14</f>
        <v>0</v>
      </c>
      <c r="AE15" s="11"/>
      <c r="AF15" s="11"/>
      <c r="AG15" s="11"/>
      <c r="AH15" s="11"/>
    </row>
    <row r="16" spans="1:34" ht="21.75" customHeight="1">
      <c r="A16" s="11"/>
      <c r="B16" s="77">
        <f>IF(N12=0,"",IF(T51=0,"",IF(Q9=1,"ΑΡΙΘΜΟΣ ΕΡΓΑΖΟΜΕΝΩΝ ΣΕ ΑΝΑΣΤΟΛΗ 21/4/2020","")))</f>
      </c>
      <c r="C16" s="77"/>
      <c r="D16" s="77"/>
      <c r="E16" s="77"/>
      <c r="F16" s="71"/>
      <c r="G16" s="6"/>
      <c r="H16" s="6"/>
      <c r="I16" s="6"/>
      <c r="O16" s="2">
        <f>IF(B16="",1,IF(F16="",0,1))</f>
        <v>1</v>
      </c>
      <c r="R16" s="12" t="s">
        <v>47</v>
      </c>
      <c r="W16" s="19"/>
      <c r="AE16" s="11"/>
      <c r="AF16" s="11"/>
      <c r="AG16" s="11"/>
      <c r="AH16" s="11"/>
    </row>
    <row r="17" spans="1:34" ht="11.25" customHeight="1">
      <c r="A17" s="11"/>
      <c r="B17" s="58"/>
      <c r="C17" s="58"/>
      <c r="D17" s="58"/>
      <c r="E17" s="59"/>
      <c r="F17" s="58"/>
      <c r="G17" s="6"/>
      <c r="H17" s="6"/>
      <c r="I17" s="6"/>
      <c r="W17" s="19"/>
      <c r="AE17" s="11"/>
      <c r="AF17" s="11"/>
      <c r="AG17" s="11"/>
      <c r="AH17" s="11"/>
    </row>
    <row r="18" spans="1:34" ht="21.75" customHeight="1">
      <c r="A18" s="11"/>
      <c r="B18" s="100">
        <f>IF(O18=0,"","ΚΥΚΛΟΣ ΕΡΓΑΣΙΩΝ ΑΝΑΦΟΡΑΣ")</f>
      </c>
      <c r="C18" s="100"/>
      <c r="D18" s="100"/>
      <c r="E18" s="100"/>
      <c r="F18" s="60">
        <f>IF(O18=0,"",R51)</f>
      </c>
      <c r="G18" s="6"/>
      <c r="H18" s="6"/>
      <c r="I18" s="6"/>
      <c r="O18" s="32">
        <f>O4*O5*O6*O7*O12*O13*O14*O15*O16</f>
        <v>0</v>
      </c>
      <c r="Q18" s="15"/>
      <c r="R18" s="21"/>
      <c r="S18" s="21"/>
      <c r="W18" s="19"/>
      <c r="AE18" s="11"/>
      <c r="AF18" s="11"/>
      <c r="AG18" s="11"/>
      <c r="AH18" s="11"/>
    </row>
    <row r="19" spans="1:34" ht="21.75" customHeight="1">
      <c r="A19" s="11"/>
      <c r="B19" s="74">
        <f>IF(O18=0,"",IF(F6=R5,"",IF(Q13&lt;=2,"ΠΟΣΟΣΤΟ ΜΕΙΩΣΗΣ ΚΥΚΛΟΥ ΕΡΓΑΣΙΩΝ Φ.Π.Α.","ΠΟΣΟΣΤΟ ΜΕΙΩΣΗΣ ΣΥΝΟΛΟΥ ΑΚΑΘΑΡΙΣΤΩΝ ΕΣΟΔΩΝ")))</f>
      </c>
      <c r="C19" s="75"/>
      <c r="D19" s="75"/>
      <c r="E19" s="76"/>
      <c r="F19" s="72">
        <f>IF(O18=0,"",IF(F6=R5,"",U51))</f>
      </c>
      <c r="G19" s="6"/>
      <c r="H19" s="6"/>
      <c r="I19" s="6"/>
      <c r="O19" s="32"/>
      <c r="Q19" s="15"/>
      <c r="R19" s="21"/>
      <c r="S19" s="21"/>
      <c r="AE19" s="11"/>
      <c r="AF19" s="11"/>
      <c r="AG19" s="11"/>
      <c r="AH19" s="11"/>
    </row>
    <row r="20" spans="1:34" ht="21.75" customHeight="1">
      <c r="A20" s="11"/>
      <c r="B20" s="74">
        <f>IF(O18=0,"","ΔΙΚΑΙΟΥΧΟΣ ΕΠΙΣΤΡΕΠΤΕΑΣ ΠΡΟΚΑΤΑΒΟΛΗΣ")</f>
      </c>
      <c r="C20" s="75"/>
      <c r="D20" s="75"/>
      <c r="E20" s="76"/>
      <c r="F20" s="39">
        <f>IF(O18=0,"",IF(W15=1,"ΟΧΙ",IF(T51=1,"ΝΑΙ","ΟΧΙ")))</f>
      </c>
      <c r="G20" s="6"/>
      <c r="H20" s="6"/>
      <c r="I20" s="6"/>
      <c r="O20" s="32"/>
      <c r="Q20" s="15"/>
      <c r="R20" s="21"/>
      <c r="S20" s="21"/>
      <c r="AE20" s="11"/>
      <c r="AF20" s="11"/>
      <c r="AG20" s="11"/>
      <c r="AH20" s="11"/>
    </row>
    <row r="21" spans="1:34" ht="21.75" customHeight="1">
      <c r="A21" s="11"/>
      <c r="B21" s="74">
        <f>IF(O18=0,"",IF(F20=R6,"",IF(Q13&gt;=3,"ΠΟΣΟΣΤΙΑΙΑ ΔΙΑΦΟΡΑ ΕΣΟΔΩΝ - ΕΞΟΔΩΝ","ΠΟΣΟΣΤΙΑΙΑ ΔΙΑΦΟΡΑ ΕΚΡΟΩΝ - ΕΙΣΡΟΩΝ")))</f>
      </c>
      <c r="C21" s="75"/>
      <c r="D21" s="75"/>
      <c r="E21" s="76"/>
      <c r="F21" s="38">
        <f>IF(B21="","",X51)</f>
      </c>
      <c r="G21" s="6"/>
      <c r="H21" s="6"/>
      <c r="I21" s="6"/>
      <c r="Q21" s="15"/>
      <c r="R21" s="27" t="s">
        <v>17</v>
      </c>
      <c r="U21" s="28" t="s">
        <v>19</v>
      </c>
      <c r="AE21" s="11"/>
      <c r="AF21" s="11"/>
      <c r="AG21" s="11"/>
      <c r="AH21" s="11"/>
    </row>
    <row r="22" spans="1:34" ht="21.75" customHeight="1">
      <c r="A22" s="11"/>
      <c r="B22" s="74">
        <f>IF(O18=0,"",IF(F20=R6,"","ΕΛΑΧΙΣΤΟ ΠΟΣΟ ΕΝΙΣΧΥΣΗΣ"))</f>
      </c>
      <c r="C22" s="75"/>
      <c r="D22" s="75"/>
      <c r="E22" s="76"/>
      <c r="F22" s="60">
        <f>IF(B22="","",AC51)</f>
      </c>
      <c r="G22" s="6"/>
      <c r="H22" s="6"/>
      <c r="I22" s="6"/>
      <c r="R22" s="27" t="s">
        <v>18</v>
      </c>
      <c r="U22" s="28" t="s">
        <v>19</v>
      </c>
      <c r="AE22" s="11"/>
      <c r="AF22" s="11"/>
      <c r="AG22" s="11"/>
      <c r="AH22" s="11"/>
    </row>
    <row r="23" spans="1:34" ht="30" customHeight="1">
      <c r="A23" s="11"/>
      <c r="B23" s="79">
        <f>IF(O18=0,"",IF(F20=R6,"","ΤΕΛΙΚΟ ΠΟΣΟ ΥΨΟΥΣ ΕΝΙΣΧΥΣΗΣ"))</f>
      </c>
      <c r="C23" s="80"/>
      <c r="D23" s="80"/>
      <c r="E23" s="81"/>
      <c r="F23" s="57">
        <f>IF(B23="","",AD51)</f>
      </c>
      <c r="G23" s="6"/>
      <c r="H23" s="6"/>
      <c r="I23" s="6"/>
      <c r="R23" s="27"/>
      <c r="U23" s="28"/>
      <c r="AE23" s="11"/>
      <c r="AF23" s="11"/>
      <c r="AG23" s="11"/>
      <c r="AH23" s="11"/>
    </row>
    <row r="24" spans="1:34" ht="6.75" customHeight="1">
      <c r="A24" s="11"/>
      <c r="B24" s="82"/>
      <c r="C24" s="82"/>
      <c r="D24" s="82"/>
      <c r="E24" s="82"/>
      <c r="F24" s="61"/>
      <c r="G24" s="6"/>
      <c r="H24" s="6"/>
      <c r="I24" s="6"/>
      <c r="R24" s="27" t="s">
        <v>21</v>
      </c>
      <c r="U24" s="28"/>
      <c r="AE24" s="11"/>
      <c r="AF24" s="11"/>
      <c r="AG24" s="11"/>
      <c r="AH24" s="11"/>
    </row>
    <row r="25" spans="1:34" ht="18" customHeight="1">
      <c r="A25" s="11"/>
      <c r="B25" s="78">
        <f>IF(O18=0,"",IF(F20=R6,"",IF(F23=0,"","ΠΑΡΑΤΗΡΗΣΕΙΣ")))</f>
      </c>
      <c r="C25" s="78"/>
      <c r="D25" s="78"/>
      <c r="E25" s="78"/>
      <c r="F25" s="78"/>
      <c r="G25" s="6"/>
      <c r="H25" s="6"/>
      <c r="I25" s="6"/>
      <c r="Q25" s="15"/>
      <c r="R25" s="22">
        <f>IF(Q13=1,R21,IF(Q13=2,R22,IF(Q13=4,R24,"")))</f>
      </c>
      <c r="U25" s="23">
        <f>IF(Q13=1,U21,IF(Q13=2,U22,""))</f>
      </c>
      <c r="AE25" s="11"/>
      <c r="AF25" s="11"/>
      <c r="AG25" s="11"/>
      <c r="AH25" s="11"/>
    </row>
    <row r="26" spans="1:34" ht="49.5" customHeight="1">
      <c r="A26" s="11"/>
      <c r="B26" s="93">
        <f>IF(O18=0,"",IF(F20=R6,"",IF(F23=0,"","Εφόσον η επιχείρηση λαμβάνει ενίσχυση δυνάμει του Προσωρινού Πλαισίου ή του Κανονισμού de minimis μπορεί το ύψος της ενίσχυσης να περιοριστεί σύμφωνα με τα προβλεπόμενα στην παραγρ. 3 του άρθρου 4 και στο άρθρο 5 της ΓΔΟΥ 94/2020")))</f>
      </c>
      <c r="C26" s="93"/>
      <c r="D26" s="93"/>
      <c r="E26" s="93"/>
      <c r="F26" s="93"/>
      <c r="G26" s="6"/>
      <c r="H26" s="6"/>
      <c r="I26" s="6"/>
      <c r="Q26" s="15"/>
      <c r="AE26" s="11"/>
      <c r="AF26" s="11"/>
      <c r="AG26" s="11"/>
      <c r="AH26" s="11"/>
    </row>
    <row r="27" spans="1:34" ht="33.75" customHeight="1">
      <c r="A27" s="11"/>
      <c r="B27" s="93">
        <f>IF(O18=0,"",IF(F20=R6,"",IF(F23=0,"","Για να είναι η επιχείρηση δικαιούχος της ενίσχυσης πρέπει να πληροί και τις λοιπές προϋποθέσεις του όρθρου 3 καθώς και να τηρεί τις υποχρεώσεις του άρθρου 9 της ΓΔΟΥ 94/2020")))</f>
      </c>
      <c r="C27" s="93"/>
      <c r="D27" s="93"/>
      <c r="E27" s="93"/>
      <c r="F27" s="93"/>
      <c r="G27" s="6"/>
      <c r="H27" s="6"/>
      <c r="I27" s="6"/>
      <c r="Q27" s="15"/>
      <c r="AE27" s="11"/>
      <c r="AF27" s="11"/>
      <c r="AG27" s="11"/>
      <c r="AH27" s="11"/>
    </row>
    <row r="28" spans="1:34" ht="45" customHeight="1">
      <c r="A28" s="11"/>
      <c r="B28" s="90"/>
      <c r="C28" s="90"/>
      <c r="D28" s="90"/>
      <c r="E28" s="90"/>
      <c r="F28" s="90"/>
      <c r="G28" s="6"/>
      <c r="H28" s="6"/>
      <c r="I28" s="6"/>
      <c r="Q28" s="15"/>
      <c r="AE28" s="11"/>
      <c r="AF28" s="11"/>
      <c r="AG28" s="11"/>
      <c r="AH28" s="11"/>
    </row>
    <row r="29" spans="1:34" ht="14.25" customHeight="1">
      <c r="A29" s="11"/>
      <c r="B29" s="6"/>
      <c r="C29" s="6"/>
      <c r="D29" s="6"/>
      <c r="E29" s="91" t="s">
        <v>43</v>
      </c>
      <c r="F29" s="91"/>
      <c r="G29" s="6"/>
      <c r="H29" s="6"/>
      <c r="I29" s="6"/>
      <c r="K29" s="63" t="s">
        <v>11</v>
      </c>
      <c r="L29" s="63" t="s">
        <v>12</v>
      </c>
      <c r="M29" s="63" t="s">
        <v>13</v>
      </c>
      <c r="N29" s="63" t="s">
        <v>14</v>
      </c>
      <c r="O29" s="2" t="s">
        <v>15</v>
      </c>
      <c r="P29" s="63" t="s">
        <v>16</v>
      </c>
      <c r="Q29" s="20">
        <v>1</v>
      </c>
      <c r="R29" s="16" t="s">
        <v>0</v>
      </c>
      <c r="S29" s="16" t="s">
        <v>26</v>
      </c>
      <c r="T29" s="16" t="s">
        <v>30</v>
      </c>
      <c r="U29" s="16" t="s">
        <v>31</v>
      </c>
      <c r="V29" s="16" t="s">
        <v>0</v>
      </c>
      <c r="W29" s="16" t="s">
        <v>26</v>
      </c>
      <c r="X29" s="16" t="s">
        <v>1</v>
      </c>
      <c r="Y29" s="17" t="s">
        <v>22</v>
      </c>
      <c r="Z29" s="16" t="s">
        <v>36</v>
      </c>
      <c r="AA29" s="16" t="s">
        <v>2</v>
      </c>
      <c r="AB29" s="17" t="s">
        <v>40</v>
      </c>
      <c r="AC29" s="16" t="s">
        <v>41</v>
      </c>
      <c r="AD29" s="16" t="s">
        <v>42</v>
      </c>
      <c r="AE29" s="11"/>
      <c r="AF29" s="11"/>
      <c r="AG29" s="11"/>
      <c r="AH29" s="11"/>
    </row>
    <row r="30" spans="1:34" ht="12.75" customHeight="1">
      <c r="A30" s="11"/>
      <c r="B30" s="6"/>
      <c r="C30" s="6"/>
      <c r="D30" s="6"/>
      <c r="E30" s="91" t="s">
        <v>44</v>
      </c>
      <c r="F30" s="91"/>
      <c r="G30" s="6"/>
      <c r="H30" s="6"/>
      <c r="I30" s="6"/>
      <c r="J30" s="2"/>
      <c r="K30" s="2">
        <f>IF(F8&gt;0,1,0)</f>
        <v>0</v>
      </c>
      <c r="L30" s="2">
        <f>IF(F8&lt;=0,1,0)</f>
        <v>1</v>
      </c>
      <c r="M30" s="2"/>
      <c r="N30" s="2">
        <f>IF(F10="",0,IF(F10&lt;=0,1,0))</f>
        <v>0</v>
      </c>
      <c r="O30" s="2">
        <f>IF(F10="",0,IF(F11&lt;=0,1,0))</f>
        <v>0</v>
      </c>
      <c r="P30" s="2"/>
      <c r="Q30" s="15"/>
      <c r="R30" s="63">
        <f>IF(K33=1,(F8+F9+F10)/3,IF(L33=1,(F9+F10)/2,IF(M33=1,F10,IF(N33=1,F11,IF(O33=1,F12/4,0)))))</f>
        <v>0</v>
      </c>
      <c r="S30" s="63">
        <f>F7</f>
        <v>0</v>
      </c>
      <c r="T30" s="1"/>
      <c r="U30" s="35">
        <f>ROUND(IF(R31=0,0,T31/R31),4)</f>
        <v>0</v>
      </c>
      <c r="V30" s="1"/>
      <c r="W30" s="1"/>
      <c r="X30" s="40">
        <f>IF(F13=0,0,(F13-F14)/F13)</f>
        <v>0</v>
      </c>
      <c r="Y30" s="1"/>
      <c r="AE30" s="11"/>
      <c r="AF30" s="11"/>
      <c r="AG30" s="11"/>
      <c r="AH30" s="11"/>
    </row>
    <row r="31" spans="1:34" ht="11.25" customHeight="1">
      <c r="A31" s="11"/>
      <c r="B31" s="6"/>
      <c r="C31" s="6"/>
      <c r="D31" s="6"/>
      <c r="E31" s="92" t="s">
        <v>45</v>
      </c>
      <c r="F31" s="92"/>
      <c r="G31" s="6"/>
      <c r="H31" s="6"/>
      <c r="I31" s="6"/>
      <c r="J31" s="2"/>
      <c r="K31" s="2">
        <f>IF(F9&gt;0,1,0)</f>
        <v>0</v>
      </c>
      <c r="L31" s="2">
        <f>K31</f>
        <v>0</v>
      </c>
      <c r="M31" s="2">
        <f>IF(F9&lt;=0,1,0)</f>
        <v>1</v>
      </c>
      <c r="N31" s="18">
        <f>IF(K33+L33+M33&gt;0,0,IF(Q13=3,0,N30))</f>
        <v>0</v>
      </c>
      <c r="O31" s="18">
        <f>IF(K33+L33+M33+N33&gt;0,0,IF(Q13&gt;2,0,O30))</f>
        <v>0</v>
      </c>
      <c r="P31" s="2"/>
      <c r="Q31" s="15"/>
      <c r="R31" s="62">
        <f>ROUND(IF(R30&gt;0,R30,0),2)</f>
        <v>0</v>
      </c>
      <c r="S31" s="62">
        <f>ROUND(IF(S30&gt;0,S30,0),2)</f>
        <v>0</v>
      </c>
      <c r="T31" s="62">
        <f>ROUND(IF(R31-S31&gt;0,R31-S31,0),2)</f>
        <v>0</v>
      </c>
      <c r="U31" s="32">
        <f>IF($F$6=$R$5,1,IF(U30&gt;=6.7%,1,0))</f>
        <v>0</v>
      </c>
      <c r="V31" s="62">
        <f>ROUND(R31*U31,2)</f>
        <v>0</v>
      </c>
      <c r="W31" s="62">
        <f>ROUND(S31*U31,2)</f>
        <v>0</v>
      </c>
      <c r="X31" s="41">
        <f>ROUND(IF(U31=0,0,IF(X30&lt;0.2,0.2,X30)),3)</f>
        <v>0</v>
      </c>
      <c r="Y31" s="3">
        <f>IF($Q$9=2,0,IF(U31=0,0,$F$16))</f>
        <v>0</v>
      </c>
      <c r="Z31" s="62">
        <f>IF(U31=0,0,IF(V31-W31&lt;0,0,V31-W31))</f>
        <v>0</v>
      </c>
      <c r="AA31" s="62">
        <f>ROUND(IF((Z31*X31)-(Y31*800/3)&lt;0,0,(Z31*X31)-(Y31*800/3)),2)</f>
        <v>0</v>
      </c>
      <c r="AB31" s="3">
        <f>IF($Q$9=2,0,IF(U31=0,0,$F$15))</f>
        <v>0</v>
      </c>
      <c r="AC31" s="62">
        <f>IF(U31=0,0,IF(AB31=0,2000,IF(AB31&lt;=5,4000,IF(AB31&lt;=20,8000,IF(AB31&lt;=50,15000,30000)))))</f>
        <v>0</v>
      </c>
      <c r="AD31" s="62">
        <f>IF(U31=0,0,IF(AA31&gt;AC31,AA31,AC31))</f>
        <v>0</v>
      </c>
      <c r="AE31" s="11"/>
      <c r="AF31" s="11"/>
      <c r="AG31" s="11"/>
      <c r="AH31" s="11"/>
    </row>
    <row r="32" spans="1:34" ht="21.75" customHeight="1">
      <c r="A32" s="11"/>
      <c r="B32" s="6"/>
      <c r="C32" s="6"/>
      <c r="D32" s="6"/>
      <c r="E32" s="7"/>
      <c r="F32" s="6"/>
      <c r="G32" s="6"/>
      <c r="H32" s="6"/>
      <c r="I32" s="6"/>
      <c r="J32" s="2"/>
      <c r="K32" s="2">
        <f>IF(F10&gt;0,1,0)</f>
        <v>0</v>
      </c>
      <c r="L32" s="2">
        <f>K32</f>
        <v>0</v>
      </c>
      <c r="M32" s="2">
        <f>IF(F10&lt;=0,0,1)</f>
        <v>0</v>
      </c>
      <c r="N32" s="19">
        <f>IF(F11="",1,IF(F11&gt;0,1,0))</f>
        <v>1</v>
      </c>
      <c r="O32" s="2">
        <f>IF(F12&gt;0,1,0)</f>
        <v>0</v>
      </c>
      <c r="P32" s="2"/>
      <c r="Q32" s="15"/>
      <c r="R32" s="63"/>
      <c r="S32" s="63"/>
      <c r="T32" s="1"/>
      <c r="U32" s="33"/>
      <c r="V32" s="1"/>
      <c r="W32" s="1"/>
      <c r="X32" s="42"/>
      <c r="Y32" s="1"/>
      <c r="AE32" s="11"/>
      <c r="AF32" s="11"/>
      <c r="AG32" s="11"/>
      <c r="AH32" s="11"/>
    </row>
    <row r="33" spans="1:34" ht="21.75" customHeight="1">
      <c r="A33" s="11"/>
      <c r="B33" s="6"/>
      <c r="C33" s="6"/>
      <c r="D33" s="6"/>
      <c r="E33" s="7"/>
      <c r="F33" s="6"/>
      <c r="G33" s="6"/>
      <c r="H33" s="6"/>
      <c r="I33" s="6"/>
      <c r="J33" s="4"/>
      <c r="K33" s="4">
        <f>K30*K31*K32</f>
        <v>0</v>
      </c>
      <c r="L33" s="4">
        <f>IF(K33&gt;0,0,L30*L31*L32)</f>
        <v>0</v>
      </c>
      <c r="M33" s="4">
        <f>IF(K33+L33&gt;0,0,M31*M32)</f>
        <v>0</v>
      </c>
      <c r="N33" s="4">
        <f>N31*N32</f>
        <v>0</v>
      </c>
      <c r="O33" s="4">
        <f>IF(K33+L33+M33&gt;0,0,O31*O32)</f>
        <v>0</v>
      </c>
      <c r="P33" s="4">
        <f>IF(K33+L33+M33+N33+O33&gt;0,0,1)</f>
        <v>1</v>
      </c>
      <c r="Q33" s="15"/>
      <c r="R33" s="16"/>
      <c r="U33" s="33"/>
      <c r="V33" s="1"/>
      <c r="W33" s="1"/>
      <c r="X33" s="42"/>
      <c r="Y33" s="1"/>
      <c r="AE33" s="11"/>
      <c r="AF33" s="11"/>
      <c r="AG33" s="11"/>
      <c r="AH33" s="11"/>
    </row>
    <row r="34" spans="1:34" ht="21.75" customHeight="1">
      <c r="A34" s="11"/>
      <c r="B34" s="6"/>
      <c r="C34" s="6"/>
      <c r="D34" s="6"/>
      <c r="E34" s="7"/>
      <c r="F34" s="6"/>
      <c r="G34" s="6"/>
      <c r="H34" s="6"/>
      <c r="I34" s="6"/>
      <c r="Q34" s="20">
        <v>2</v>
      </c>
      <c r="R34" s="16" t="s">
        <v>0</v>
      </c>
      <c r="S34" s="16" t="s">
        <v>27</v>
      </c>
      <c r="T34" s="16" t="s">
        <v>30</v>
      </c>
      <c r="U34" s="16" t="s">
        <v>31</v>
      </c>
      <c r="V34" s="16" t="s">
        <v>0</v>
      </c>
      <c r="W34" s="16" t="s">
        <v>27</v>
      </c>
      <c r="X34" s="16" t="s">
        <v>1</v>
      </c>
      <c r="Y34" s="17" t="s">
        <v>22</v>
      </c>
      <c r="Z34" s="16" t="s">
        <v>37</v>
      </c>
      <c r="AA34" s="16" t="s">
        <v>2</v>
      </c>
      <c r="AB34" s="17" t="s">
        <v>40</v>
      </c>
      <c r="AC34" s="16" t="s">
        <v>41</v>
      </c>
      <c r="AD34" s="16" t="s">
        <v>42</v>
      </c>
      <c r="AE34" s="11"/>
      <c r="AF34" s="11"/>
      <c r="AG34" s="11"/>
      <c r="AH34" s="11"/>
    </row>
    <row r="35" spans="1:34" ht="21.75" customHeight="1">
      <c r="A35" s="11"/>
      <c r="B35" s="6"/>
      <c r="C35" s="6"/>
      <c r="D35" s="6"/>
      <c r="E35" s="7"/>
      <c r="F35" s="6"/>
      <c r="G35" s="6"/>
      <c r="H35" s="6"/>
      <c r="I35" s="6"/>
      <c r="Q35" s="15"/>
      <c r="R35" s="63">
        <f>IF(K33=1,(F8+F9+F10)/3,IF(L33=1,(F9+F10)/2,IF(M33=1,F10,IF(N33=1,F11,IF(O33=1,F12/12,0)))))</f>
        <v>0</v>
      </c>
      <c r="S35" s="63"/>
      <c r="T35" s="1"/>
      <c r="U35" s="35">
        <f>ROUND(IF(R36=0,0,T36/R36),4)</f>
        <v>0</v>
      </c>
      <c r="V35" s="1"/>
      <c r="W35" s="1"/>
      <c r="X35" s="40">
        <f>X30</f>
        <v>0</v>
      </c>
      <c r="AE35" s="11"/>
      <c r="AF35" s="11"/>
      <c r="AG35" s="11"/>
      <c r="AH35" s="11"/>
    </row>
    <row r="36" spans="1:34" ht="21.75" customHeight="1">
      <c r="A36" s="11"/>
      <c r="B36" s="6"/>
      <c r="C36" s="6"/>
      <c r="D36" s="6"/>
      <c r="E36" s="7"/>
      <c r="F36" s="6"/>
      <c r="G36" s="6"/>
      <c r="H36" s="6"/>
      <c r="I36" s="6"/>
      <c r="Q36" s="15"/>
      <c r="R36" s="62">
        <f>ROUND(IF(R35&gt;0,R35,0),2)</f>
        <v>0</v>
      </c>
      <c r="S36" s="62">
        <f>S31</f>
        <v>0</v>
      </c>
      <c r="T36" s="62">
        <f>ROUND(IF(R36-S36&gt;0,R36-S36,0),2)</f>
        <v>0</v>
      </c>
      <c r="U36" s="32">
        <f>IF($F$6=$R$5,1,IF(U35&gt;=20%,1,0))</f>
        <v>0</v>
      </c>
      <c r="V36" s="62">
        <f>ROUND(R36*U36,2)</f>
        <v>0</v>
      </c>
      <c r="W36" s="62">
        <f>ROUND(S36*U36,2)</f>
        <v>0</v>
      </c>
      <c r="X36" s="41">
        <f>ROUND(IF(U36=0,0,IF(X35&lt;0.2,0.2,X35)),3)</f>
        <v>0</v>
      </c>
      <c r="Y36" s="3">
        <f>IF($Q$9=2,0,IF(U36=0,0,$F$16))</f>
        <v>0</v>
      </c>
      <c r="Z36" s="62">
        <f>IF(U36=0,0,IF(V36-W36&lt;0,0,V36-W36))</f>
        <v>0</v>
      </c>
      <c r="AA36" s="62">
        <f>ROUND(IF((Z36*X36)-(Y36*800/3)&lt;0,0,(Z36*X36)-(Y36*800/3)),2)</f>
        <v>0</v>
      </c>
      <c r="AB36" s="3">
        <f>IF($Q$9=2,0,IF(U36=0,0,$F$15))</f>
        <v>0</v>
      </c>
      <c r="AC36" s="62">
        <f>IF(U36=0,0,IF(AB36=0,2000,IF(AB36&lt;=5,4000,IF(AB36&lt;=20,8000,IF(AB36&lt;=50,15000,30000)))))</f>
        <v>0</v>
      </c>
      <c r="AD36" s="62">
        <f>IF(U36=0,0,IF(AA36&gt;AC36,AA36,AC36))</f>
        <v>0</v>
      </c>
      <c r="AE36" s="11"/>
      <c r="AF36" s="11"/>
      <c r="AG36" s="11"/>
      <c r="AH36" s="11"/>
    </row>
    <row r="37" spans="1:34" ht="21.75" customHeight="1">
      <c r="A37" s="11"/>
      <c r="B37" s="6"/>
      <c r="C37" s="6"/>
      <c r="D37" s="6"/>
      <c r="E37" s="7"/>
      <c r="F37" s="6"/>
      <c r="G37" s="6"/>
      <c r="H37" s="6"/>
      <c r="I37" s="6"/>
      <c r="Q37" s="15"/>
      <c r="R37" s="63"/>
      <c r="S37" s="63"/>
      <c r="T37" s="1"/>
      <c r="U37" s="33"/>
      <c r="V37" s="1"/>
      <c r="W37" s="1"/>
      <c r="X37" s="41"/>
      <c r="AE37" s="11"/>
      <c r="AF37" s="11"/>
      <c r="AG37" s="11"/>
      <c r="AH37" s="11"/>
    </row>
    <row r="38" spans="1:34" ht="21.75" customHeight="1">
      <c r="A38" s="11"/>
      <c r="B38" s="6"/>
      <c r="C38" s="6"/>
      <c r="D38" s="6"/>
      <c r="E38" s="7"/>
      <c r="F38" s="6"/>
      <c r="G38" s="6"/>
      <c r="H38" s="6"/>
      <c r="I38" s="6"/>
      <c r="Q38" s="15"/>
      <c r="R38" s="16"/>
      <c r="U38" s="34"/>
      <c r="AE38" s="11"/>
      <c r="AF38" s="11"/>
      <c r="AG38" s="11"/>
      <c r="AH38" s="11"/>
    </row>
    <row r="39" spans="1:34" ht="21.75" customHeight="1">
      <c r="A39" s="11"/>
      <c r="B39" s="6"/>
      <c r="C39" s="6"/>
      <c r="D39" s="6"/>
      <c r="E39" s="7"/>
      <c r="F39" s="6"/>
      <c r="G39" s="6"/>
      <c r="H39" s="6"/>
      <c r="I39" s="6"/>
      <c r="K39" s="63" t="s">
        <v>11</v>
      </c>
      <c r="L39" s="63" t="s">
        <v>12</v>
      </c>
      <c r="M39" s="63" t="s">
        <v>13</v>
      </c>
      <c r="N39" s="63" t="s">
        <v>14</v>
      </c>
      <c r="Q39" s="20">
        <v>3</v>
      </c>
      <c r="R39" s="16" t="s">
        <v>20</v>
      </c>
      <c r="S39" s="16" t="s">
        <v>28</v>
      </c>
      <c r="T39" s="16" t="s">
        <v>30</v>
      </c>
      <c r="U39" s="16" t="s">
        <v>31</v>
      </c>
      <c r="V39" s="16" t="s">
        <v>20</v>
      </c>
      <c r="W39" s="16" t="s">
        <v>28</v>
      </c>
      <c r="X39" s="16" t="s">
        <v>34</v>
      </c>
      <c r="Y39" s="17" t="s">
        <v>22</v>
      </c>
      <c r="Z39" s="16" t="s">
        <v>38</v>
      </c>
      <c r="AA39" s="16" t="s">
        <v>2</v>
      </c>
      <c r="AB39" s="17" t="s">
        <v>40</v>
      </c>
      <c r="AC39" s="16" t="s">
        <v>41</v>
      </c>
      <c r="AD39" s="16" t="s">
        <v>42</v>
      </c>
      <c r="AE39" s="11"/>
      <c r="AF39" s="11"/>
      <c r="AG39" s="11"/>
      <c r="AH39" s="11"/>
    </row>
    <row r="40" spans="1:34" ht="21.75" customHeight="1">
      <c r="A40" s="11"/>
      <c r="B40" s="6"/>
      <c r="C40" s="6"/>
      <c r="D40" s="6"/>
      <c r="E40" s="7"/>
      <c r="F40" s="6"/>
      <c r="G40" s="6"/>
      <c r="H40" s="6"/>
      <c r="I40" s="6"/>
      <c r="Q40" s="15"/>
      <c r="R40" s="63">
        <f>IF(K41=1,((F8+F9+F10)/3)/4,IF(L41=1,((F9+F10)/2)/4,IF(M41=1,F10/4,0)))</f>
        <v>0</v>
      </c>
      <c r="S40" s="63"/>
      <c r="T40" s="1"/>
      <c r="U40" s="35">
        <f>ROUND(IF(R41=0,0,T41/R41),4)</f>
        <v>0</v>
      </c>
      <c r="V40" s="1"/>
      <c r="W40" s="1"/>
      <c r="X40" s="40">
        <f>X35</f>
        <v>0</v>
      </c>
      <c r="AE40" s="11"/>
      <c r="AF40" s="11"/>
      <c r="AG40" s="11"/>
      <c r="AH40" s="11"/>
    </row>
    <row r="41" spans="1:34" ht="21.75" customHeight="1">
      <c r="A41" s="11"/>
      <c r="B41" s="6"/>
      <c r="C41" s="6"/>
      <c r="D41" s="6"/>
      <c r="E41" s="7"/>
      <c r="F41" s="6"/>
      <c r="G41" s="6"/>
      <c r="H41" s="6"/>
      <c r="I41" s="6"/>
      <c r="K41" s="4">
        <f>K33</f>
        <v>0</v>
      </c>
      <c r="L41" s="4">
        <f>L33</f>
        <v>0</v>
      </c>
      <c r="M41" s="4">
        <f>M33</f>
        <v>0</v>
      </c>
      <c r="N41" s="4">
        <f>IF(K41+L41+M41&gt;0,0,1)</f>
        <v>1</v>
      </c>
      <c r="Q41" s="15"/>
      <c r="R41" s="62">
        <f>ROUND(IF(R40&gt;0,R40,0),2)</f>
        <v>0</v>
      </c>
      <c r="S41" s="62">
        <f>S36</f>
        <v>0</v>
      </c>
      <c r="T41" s="62">
        <f>ROUND(IF(R41-S41&gt;0,R41-S41,0),2)</f>
        <v>0</v>
      </c>
      <c r="U41" s="32">
        <f>IF($F$6=$R$5,1,IF(U40&gt;=6.7%,1,0))</f>
        <v>0</v>
      </c>
      <c r="V41" s="62">
        <f>ROUND(R41*U41,2)</f>
        <v>0</v>
      </c>
      <c r="W41" s="62">
        <f>ROUND(S41*U41,2)</f>
        <v>0</v>
      </c>
      <c r="X41" s="41">
        <f>ROUND(IF(U41=0,0,IF(X40&lt;0.2,0.2,X40)),3)</f>
        <v>0</v>
      </c>
      <c r="Y41" s="3">
        <f>IF($Q$9=2,0,IF(U41=0,0,$F$16))</f>
        <v>0</v>
      </c>
      <c r="Z41" s="62">
        <f>IF(U41=0,0,IF(V41-W41&lt;0,0,V41-W41))</f>
        <v>0</v>
      </c>
      <c r="AA41" s="62">
        <f>ROUND(IF((Z41*X41)-(Y41*800/3)&lt;0,0,(Z41*X41)-(Y41*800/3)),2)</f>
        <v>0</v>
      </c>
      <c r="AB41" s="3">
        <f>IF($Q$9=2,0,IF(U41=0,0,$F$15))</f>
        <v>0</v>
      </c>
      <c r="AC41" s="62">
        <f>IF(U41=0,0,IF(AB41=0,2000,IF(AB41&lt;=5,4000,IF(AB41&lt;=20,8000,IF(AB41&lt;=50,15000,30000)))))</f>
        <v>0</v>
      </c>
      <c r="AD41" s="62">
        <f>IF(U41=0,0,IF(AA41&gt;AC41,AA41,AC41))</f>
        <v>0</v>
      </c>
      <c r="AE41" s="11"/>
      <c r="AF41" s="11"/>
      <c r="AG41" s="11"/>
      <c r="AH41" s="11"/>
    </row>
    <row r="42" spans="1:34" ht="21.75" customHeight="1">
      <c r="A42" s="11"/>
      <c r="B42" s="6"/>
      <c r="C42" s="6"/>
      <c r="D42" s="6"/>
      <c r="E42" s="7"/>
      <c r="F42" s="6"/>
      <c r="G42" s="6"/>
      <c r="H42" s="6"/>
      <c r="I42" s="6"/>
      <c r="Q42" s="15"/>
      <c r="R42" s="63"/>
      <c r="S42" s="63"/>
      <c r="T42" s="1"/>
      <c r="U42" s="33"/>
      <c r="V42" s="1"/>
      <c r="W42" s="1"/>
      <c r="X42" s="41"/>
      <c r="AE42" s="11"/>
      <c r="AF42" s="11"/>
      <c r="AG42" s="11"/>
      <c r="AH42" s="11"/>
    </row>
    <row r="43" spans="1:34" ht="21.75" customHeight="1">
      <c r="A43" s="11"/>
      <c r="B43" s="6"/>
      <c r="C43" s="6"/>
      <c r="D43" s="6"/>
      <c r="E43" s="7"/>
      <c r="F43" s="6"/>
      <c r="G43" s="6"/>
      <c r="H43" s="6"/>
      <c r="I43" s="6"/>
      <c r="Q43" s="15"/>
      <c r="R43" s="16"/>
      <c r="U43" s="34"/>
      <c r="AE43" s="11"/>
      <c r="AF43" s="11"/>
      <c r="AG43" s="11"/>
      <c r="AH43" s="11"/>
    </row>
    <row r="44" spans="1:34" ht="21.75" customHeight="1">
      <c r="A44" s="11"/>
      <c r="B44" s="6"/>
      <c r="C44" s="6"/>
      <c r="D44" s="6"/>
      <c r="E44" s="7"/>
      <c r="F44" s="6"/>
      <c r="G44" s="6"/>
      <c r="H44" s="6"/>
      <c r="I44" s="6"/>
      <c r="K44" s="63" t="s">
        <v>11</v>
      </c>
      <c r="L44" s="63" t="s">
        <v>12</v>
      </c>
      <c r="M44" s="63" t="s">
        <v>13</v>
      </c>
      <c r="N44" s="63" t="s">
        <v>14</v>
      </c>
      <c r="O44" s="2" t="s">
        <v>15</v>
      </c>
      <c r="Q44" s="20">
        <v>4</v>
      </c>
      <c r="R44" s="16" t="s">
        <v>20</v>
      </c>
      <c r="S44" s="16" t="s">
        <v>29</v>
      </c>
      <c r="T44" s="16" t="s">
        <v>30</v>
      </c>
      <c r="U44" s="16" t="s">
        <v>31</v>
      </c>
      <c r="V44" s="16" t="s">
        <v>20</v>
      </c>
      <c r="W44" s="16" t="s">
        <v>29</v>
      </c>
      <c r="X44" s="16" t="s">
        <v>34</v>
      </c>
      <c r="Y44" s="17" t="s">
        <v>22</v>
      </c>
      <c r="Z44" s="16" t="s">
        <v>39</v>
      </c>
      <c r="AA44" s="16" t="s">
        <v>2</v>
      </c>
      <c r="AB44" s="17" t="s">
        <v>40</v>
      </c>
      <c r="AC44" s="16" t="s">
        <v>41</v>
      </c>
      <c r="AD44" s="16" t="s">
        <v>42</v>
      </c>
      <c r="AE44" s="11"/>
      <c r="AF44" s="11"/>
      <c r="AG44" s="11"/>
      <c r="AH44" s="11"/>
    </row>
    <row r="45" spans="1:34" ht="21.75" customHeight="1">
      <c r="A45" s="11"/>
      <c r="B45" s="6"/>
      <c r="C45" s="6"/>
      <c r="D45" s="6"/>
      <c r="E45" s="7"/>
      <c r="F45" s="6"/>
      <c r="G45" s="6"/>
      <c r="H45" s="6"/>
      <c r="I45" s="6"/>
      <c r="K45" s="2"/>
      <c r="L45" s="2"/>
      <c r="M45" s="2"/>
      <c r="N45" s="2">
        <f>N30</f>
        <v>0</v>
      </c>
      <c r="O45" s="24"/>
      <c r="Q45" s="15"/>
      <c r="R45" s="63">
        <f>IF(K48=1,((F8+F9+F10)/3)/12,IF(L48=1,((F9+F10)/2)/12,IF(M48=1,F10/12,IF(N48=1,F11,0))))</f>
        <v>0</v>
      </c>
      <c r="S45" s="63"/>
      <c r="T45" s="1"/>
      <c r="U45" s="35">
        <f>ROUND(IF(R46=0,0,T46/R46),4)</f>
        <v>0</v>
      </c>
      <c r="V45" s="1"/>
      <c r="W45" s="1"/>
      <c r="X45" s="40">
        <f>X40</f>
        <v>0</v>
      </c>
      <c r="AE45" s="11"/>
      <c r="AF45" s="11"/>
      <c r="AG45" s="11"/>
      <c r="AH45" s="11"/>
    </row>
    <row r="46" spans="1:34" ht="21.75" customHeight="1">
      <c r="A46" s="11"/>
      <c r="B46" s="6"/>
      <c r="C46" s="6"/>
      <c r="D46" s="6"/>
      <c r="E46" s="7"/>
      <c r="F46" s="6"/>
      <c r="G46" s="6"/>
      <c r="H46" s="6"/>
      <c r="I46" s="6"/>
      <c r="K46" s="2"/>
      <c r="L46" s="2"/>
      <c r="M46" s="2"/>
      <c r="N46" s="18">
        <f>IF(K48+L48+M48&gt;0,0,IF(Q13=3,0,N45))</f>
        <v>0</v>
      </c>
      <c r="O46" s="25"/>
      <c r="Q46" s="15"/>
      <c r="R46" s="62">
        <f>ROUND(IF(R45&gt;0,R45,0),2)</f>
        <v>0</v>
      </c>
      <c r="S46" s="62">
        <f>S41</f>
        <v>0</v>
      </c>
      <c r="T46" s="62">
        <f>ROUND(IF(R46-S46&gt;0,R46-S46,0),2)</f>
        <v>0</v>
      </c>
      <c r="U46" s="32">
        <f>IF($F$6=$R$5,1,IF(U45&gt;=20%,1,0))</f>
        <v>0</v>
      </c>
      <c r="V46" s="62">
        <f>ROUND(R46*U46,2)</f>
        <v>0</v>
      </c>
      <c r="W46" s="62">
        <f>ROUND(S46*U46,2)</f>
        <v>0</v>
      </c>
      <c r="X46" s="41">
        <f>ROUND(IF(U46=0,0,IF(X45&lt;0.2,0.2,X45)),3)</f>
        <v>0</v>
      </c>
      <c r="Y46" s="3">
        <f>IF($Q$9=2,0,IF(U46=0,0,$F$16))</f>
        <v>0</v>
      </c>
      <c r="Z46" s="62">
        <f>IF(U46=0,0,IF(V46-W46&lt;0,0,V46-W46))</f>
        <v>0</v>
      </c>
      <c r="AA46" s="62">
        <f>ROUND(IF((Z46*X46)-(Y46*800/3)&lt;0,0,(Z46*X46)-(Y46*800/3)),2)</f>
        <v>0</v>
      </c>
      <c r="AB46" s="3">
        <f>IF($Q$9=2,0,IF(U46=0,0,$F$15))</f>
        <v>0</v>
      </c>
      <c r="AC46" s="62">
        <f>IF(U46=0,0,IF(AB46=0,2000,IF(AB46&lt;=5,4000,IF(AB46&lt;=20,8000,IF(AB46&lt;=50,15000,30000)))))</f>
        <v>0</v>
      </c>
      <c r="AD46" s="62">
        <f>IF(U46=0,0,IF(AA46&gt;AC46,AA46,AC46))</f>
        <v>0</v>
      </c>
      <c r="AE46" s="11"/>
      <c r="AF46" s="11"/>
      <c r="AG46" s="11"/>
      <c r="AH46" s="11"/>
    </row>
    <row r="47" spans="1:34" ht="21.75" customHeight="1">
      <c r="A47" s="11"/>
      <c r="B47" s="6"/>
      <c r="C47" s="6"/>
      <c r="D47" s="6"/>
      <c r="E47" s="7"/>
      <c r="F47" s="6"/>
      <c r="G47" s="6"/>
      <c r="H47" s="6"/>
      <c r="I47" s="6"/>
      <c r="K47" s="2"/>
      <c r="L47" s="2"/>
      <c r="M47" s="2"/>
      <c r="N47" s="19">
        <f>N32</f>
        <v>1</v>
      </c>
      <c r="O47" s="24"/>
      <c r="Q47" s="15"/>
      <c r="R47" s="63"/>
      <c r="S47" s="63"/>
      <c r="T47" s="1"/>
      <c r="U47" s="33"/>
      <c r="V47" s="1"/>
      <c r="W47" s="1"/>
      <c r="AE47" s="11"/>
      <c r="AF47" s="11"/>
      <c r="AG47" s="11"/>
      <c r="AH47" s="11"/>
    </row>
    <row r="48" spans="7:34" ht="21.75" customHeight="1">
      <c r="G48" s="6"/>
      <c r="H48" s="6"/>
      <c r="I48" s="6"/>
      <c r="K48" s="4">
        <f>K33</f>
        <v>0</v>
      </c>
      <c r="L48" s="4">
        <f>L33</f>
        <v>0</v>
      </c>
      <c r="M48" s="4">
        <f>M33</f>
        <v>0</v>
      </c>
      <c r="N48" s="4">
        <f>N46*N47</f>
        <v>0</v>
      </c>
      <c r="O48" s="4">
        <f>IF(K48+L48+M48+N48&gt;0,0,1)</f>
        <v>1</v>
      </c>
      <c r="Q48" s="15"/>
      <c r="R48" s="16"/>
      <c r="U48" s="34"/>
      <c r="AE48" s="11"/>
      <c r="AF48" s="11"/>
      <c r="AG48" s="11"/>
      <c r="AH48" s="11"/>
    </row>
    <row r="49" spans="17:24" ht="21.75" customHeight="1">
      <c r="Q49" s="43"/>
      <c r="R49" s="26" t="s">
        <v>32</v>
      </c>
      <c r="T49" s="37" t="s">
        <v>33</v>
      </c>
      <c r="U49" s="26" t="s">
        <v>31</v>
      </c>
      <c r="V49" s="26" t="s">
        <v>32</v>
      </c>
      <c r="X49" s="26" t="s">
        <v>35</v>
      </c>
    </row>
    <row r="50" spans="17:23" ht="21.75" customHeight="1">
      <c r="Q50" s="44"/>
      <c r="R50" s="1"/>
      <c r="S50" s="63"/>
      <c r="T50" s="36"/>
      <c r="U50" s="33"/>
      <c r="V50" s="1"/>
      <c r="W50" s="1"/>
    </row>
    <row r="51" spans="17:30" ht="21.75" customHeight="1">
      <c r="Q51" s="44"/>
      <c r="R51" s="45">
        <f>IF($N$12=0,0,IF($Q$13=1,R31,IF($Q$13=2,R36,IF($Q$13=3,R41,IF($Q$13=4,R46,0)))))</f>
        <v>0</v>
      </c>
      <c r="S51" s="46"/>
      <c r="T51" s="43">
        <f>IF($N$12=0,0,IF($Q$13=1,U31,IF($Q$13=2,U36,IF($Q$13=3,U41,IF($Q$13=4,U46,0)))))</f>
        <v>0</v>
      </c>
      <c r="U51" s="47">
        <f>IF($N$12=0,0,IF($Q$13=1,U30,IF($Q$13=2,U35,IF($Q$13=3,U40,IF($Q$13=4,U45,0)))))</f>
        <v>0</v>
      </c>
      <c r="V51" s="45">
        <f>IF($O$18=0,0,IF($Q$13=1,V31,IF($Q$13=2,V36,IF($Q$13=3,V41,IF($Q$13=4,V46,0)))))</f>
        <v>0</v>
      </c>
      <c r="W51" s="45">
        <f>IF($O$18=0,0,IF($Q$13=1,W31,IF($Q$13=2,W36,IF($Q$13=3,W41,IF($Q$13=4,W46,0)))))</f>
        <v>0</v>
      </c>
      <c r="X51" s="47">
        <f>IF($O$18=0,0,IF($Q$13=1,X31,IF($Q$13=2,X36,IF($Q$13=3,X41,IF($Q$13=4,X46,0)))))</f>
        <v>0</v>
      </c>
      <c r="Y51" s="48"/>
      <c r="Z51" s="49"/>
      <c r="AA51" s="45"/>
      <c r="AB51" s="49"/>
      <c r="AC51" s="45">
        <f>IF($O$18=0,0,IF($Q$13=1,AC31,IF($Q$13=2,AC36,IF($Q$13=3,AC41,IF($Q$13=4,AC46,0)))))</f>
        <v>0</v>
      </c>
      <c r="AD51" s="45">
        <f>IF($O$18=0,0,IF($Q$13=1,AD31,IF($Q$13=2,AD36,IF($Q$13=3,AD41,IF($Q$13=4,AD46,0)))))</f>
        <v>0</v>
      </c>
    </row>
    <row r="52" spans="17:23" ht="21.75" customHeight="1">
      <c r="Q52" s="15"/>
      <c r="R52" s="30"/>
      <c r="S52" s="63"/>
      <c r="T52" s="1"/>
      <c r="U52" s="33"/>
      <c r="V52" s="1"/>
      <c r="W52" s="1"/>
    </row>
    <row r="53" spans="17:21" ht="21.75" customHeight="1">
      <c r="Q53" s="15"/>
      <c r="R53" s="30"/>
      <c r="U53" s="34"/>
    </row>
    <row r="54" ht="21.75" customHeight="1">
      <c r="U54" s="34"/>
    </row>
    <row r="55" ht="21.75" customHeight="1">
      <c r="U55" s="34"/>
    </row>
    <row r="56" ht="21.75" customHeight="1">
      <c r="U56" s="34"/>
    </row>
  </sheetData>
  <sheetProtection password="FD49" sheet="1" objects="1" scenarios="1" selectLockedCells="1"/>
  <mergeCells count="31">
    <mergeCell ref="B6:E6"/>
    <mergeCell ref="B19:E19"/>
    <mergeCell ref="B7:E7"/>
    <mergeCell ref="B11:E11"/>
    <mergeCell ref="B12:E12"/>
    <mergeCell ref="B18:E18"/>
    <mergeCell ref="B13:E13"/>
    <mergeCell ref="B14:E14"/>
    <mergeCell ref="B8:D10"/>
    <mergeCell ref="B28:F28"/>
    <mergeCell ref="E29:F29"/>
    <mergeCell ref="E30:F30"/>
    <mergeCell ref="E31:F31"/>
    <mergeCell ref="B26:F26"/>
    <mergeCell ref="B27:F27"/>
    <mergeCell ref="B1:F1"/>
    <mergeCell ref="B4:C4"/>
    <mergeCell ref="D4:F4"/>
    <mergeCell ref="B5:C5"/>
    <mergeCell ref="D5:F5"/>
    <mergeCell ref="B3:C3"/>
    <mergeCell ref="D3:F3"/>
    <mergeCell ref="B2:F2"/>
    <mergeCell ref="B20:E20"/>
    <mergeCell ref="B15:E15"/>
    <mergeCell ref="B25:F25"/>
    <mergeCell ref="B22:E22"/>
    <mergeCell ref="B23:E23"/>
    <mergeCell ref="B24:E24"/>
    <mergeCell ref="B16:E16"/>
    <mergeCell ref="B21:E21"/>
  </mergeCells>
  <conditionalFormatting sqref="F13">
    <cfRule type="expression" priority="8" dxfId="10">
      <formula>$B$13=""</formula>
    </cfRule>
  </conditionalFormatting>
  <conditionalFormatting sqref="F14">
    <cfRule type="expression" priority="7" dxfId="10">
      <formula>$B$14=""</formula>
    </cfRule>
  </conditionalFormatting>
  <conditionalFormatting sqref="F15">
    <cfRule type="expression" priority="6" dxfId="10">
      <formula>$B$15=""</formula>
    </cfRule>
  </conditionalFormatting>
  <conditionalFormatting sqref="F16">
    <cfRule type="cellIs" priority="4" dxfId="11" operator="greaterThan">
      <formula>$F$15</formula>
    </cfRule>
    <cfRule type="expression" priority="5" dxfId="10">
      <formula>$B$16=""</formula>
    </cfRule>
  </conditionalFormatting>
  <conditionalFormatting sqref="F11">
    <cfRule type="expression" priority="19" dxfId="12">
      <formula>$N$31=1</formula>
    </cfRule>
  </conditionalFormatting>
  <conditionalFormatting sqref="F12">
    <cfRule type="expression" priority="20" dxfId="12">
      <formula>$O$31=1</formula>
    </cfRule>
  </conditionalFormatting>
  <conditionalFormatting sqref="B21:F23">
    <cfRule type="expression" priority="2" dxfId="0">
      <formula>$F$20=$R$6</formula>
    </cfRule>
    <cfRule type="expression" priority="3" dxfId="0">
      <formula>$O$18=0</formula>
    </cfRule>
  </conditionalFormatting>
  <conditionalFormatting sqref="B18:F20">
    <cfRule type="expression" priority="1" dxfId="0">
      <formula>$O$18=0</formula>
    </cfRule>
  </conditionalFormatting>
  <dataValidations count="4">
    <dataValidation type="list" allowBlank="1" showInputMessage="1" showErrorMessage="1" sqref="D4:F4">
      <formula1>$R$8:$R$10</formula1>
    </dataValidation>
    <dataValidation type="list" allowBlank="1" showInputMessage="1" showErrorMessage="1" sqref="D5:F5">
      <formula1>$R$12:$R$16</formula1>
    </dataValidation>
    <dataValidation type="whole" allowBlank="1" showInputMessage="1" showErrorMessage="1" errorTitle="ΑΚΕΡΑΙΟΣ ΑΡΙΘΜΟΣ ΑΠΟ 0 ΕΩΣ 500" sqref="F15:F16">
      <formula1>0</formula1>
      <formula2>500</formula2>
    </dataValidation>
    <dataValidation type="list" allowBlank="1" showInputMessage="1" showErrorMessage="1" sqref="F6">
      <formula1>$R$4:$R$6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2020-05-07T06:10:31Z</cp:lastPrinted>
  <dcterms:created xsi:type="dcterms:W3CDTF">2020-05-04T05:07:39Z</dcterms:created>
  <dcterms:modified xsi:type="dcterms:W3CDTF">2020-05-07T09:37:35Z</dcterms:modified>
  <cp:category/>
  <cp:version/>
  <cp:contentType/>
  <cp:contentStatus/>
</cp:coreProperties>
</file>